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tings" state="visible" r:id="rId4"/>
    <sheet sheetId="2" name="Transactions" state="visible" r:id="rId5"/>
    <sheet sheetId="3" name="Months" state="visible" r:id="rId6"/>
    <sheet sheetId="4" name="Budget" state="visible" r:id="rId7"/>
    <sheet sheetId="5" name="Accounts" state="visible" r:id="rId8"/>
    <sheet sheetId="6" name="Goals" state="visible" r:id="rId9"/>
  </sheets>
  <calcPr calcId="171027" fullCalcOnLoad="1"/>
</workbook>
</file>

<file path=xl/sharedStrings.xml><?xml version="1.0" encoding="utf-8"?>
<sst xmlns="http://schemas.openxmlformats.org/spreadsheetml/2006/main" count="250" uniqueCount="89">
  <si>
    <t>Tracker settings</t>
  </si>
  <si>
    <t>Yellow cells are yours, formulas compute the rest.</t>
  </si>
  <si>
    <t>Year tracked</t>
  </si>
  <si>
    <t>Income categories</t>
  </si>
  <si>
    <t>Expense categories</t>
  </si>
  <si>
    <t>Accounts</t>
  </si>
  <si>
    <t>Balance at year start</t>
  </si>
  <si>
    <t>Salary</t>
  </si>
  <si>
    <t>Housing and utilities</t>
  </si>
  <si>
    <t>Card</t>
  </si>
  <si>
    <t>Side income</t>
  </si>
  <si>
    <t>Groceries</t>
  </si>
  <si>
    <t>Cash</t>
  </si>
  <si>
    <t>Interest and cashback</t>
  </si>
  <si>
    <t>Transport</t>
  </si>
  <si>
    <t>Savings account</t>
  </si>
  <si>
    <t>Other income</t>
  </si>
  <si>
    <t>Phone and internet</t>
  </si>
  <si>
    <t>Health</t>
  </si>
  <si>
    <t>Clothing</t>
  </si>
  <si>
    <t>Eating out</t>
  </si>
  <si>
    <t>Leisure</t>
  </si>
  <si>
    <t>Education</t>
  </si>
  <si>
    <t>Gifts</t>
  </si>
  <si>
    <t>Loan payments</t>
  </si>
  <si>
    <t>Other</t>
  </si>
  <si>
    <t>Transactions</t>
  </si>
  <si>
    <t>One row per transaction. Moving money between your own accounts is a Transfer: pick both accounts.</t>
  </si>
  <si>
    <t>Date</t>
  </si>
  <si>
    <t>Type</t>
  </si>
  <si>
    <t>Category</t>
  </si>
  <si>
    <t>Account</t>
  </si>
  <si>
    <t>To account</t>
  </si>
  <si>
    <t>Amount</t>
  </si>
  <si>
    <t>Note</t>
  </si>
  <si>
    <t>Month</t>
  </si>
  <si>
    <t>Expense</t>
  </si>
  <si>
    <t>Income</t>
  </si>
  <si>
    <t>Transfer</t>
  </si>
  <si>
    <t>To savings</t>
  </si>
  <si>
    <t>Income and expenses by month</t>
  </si>
  <si>
    <t>Computed from the Transactions sheet. Categories come from Settings.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</si>
  <si>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</si>
  <si>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</si>
  <si>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</si>
  <si>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</si>
  <si>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</si>
  <si>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</si>
  <si>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</si>
  <si>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</si>
  <si>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</si>
  <si>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</si>
  <si>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</si>
  <si>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</si>
  <si>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</si>
  <si>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Average</t>
  </si>
  <si>
    <t>Share</t>
  </si>
  <si>
    <t>Total income</t>
  </si>
  <si>
    <t>Expenses</t>
  </si>
  <si>
    <t>Total expenses</t>
  </si>
  <si>
    <t>Savings (income − expenses)</t>
  </si>
  <si>
    <t>Savings rate</t>
  </si>
  <si>
    <t>Savings year to date</t>
  </si>
  <si>
    <t>Months with transactions</t>
  </si>
  <si>
    <t>Monthly budget: limit against actual</t>
  </si>
  <si>
    <t>Pick a month and set a limit per category — the actual comes from the Months sheet.</t>
  </si>
  <si>
    <t>Month (1–12)</t>
  </si>
  <si>
    <t>Monthly limit</t>
  </si>
  <si>
    <t>Actual</t>
  </si>
  <si>
    <t>Left</t>
  </si>
  <si>
    <t>Used</t>
  </si>
  <si>
    <t>Account balances</t>
  </si>
  <si>
    <t>The opening balance from Settings plus everything that passed through the account.</t>
  </si>
  <si>
    <t>At year start</t>
  </si>
  <si>
    <t>Transfers (net)</t>
  </si>
  <si>
    <t>Balance now</t>
  </si>
  <si>
    <t>Savings goals</t>
  </si>
  <si>
    <t>How much is left, and how much to set aside each month to get there in time.</t>
  </si>
  <si>
    <t>Goal</t>
  </si>
  <si>
    <t>Target</t>
  </si>
  <si>
    <t>Saved</t>
  </si>
  <si>
    <t>Due</t>
  </si>
  <si>
    <t>Left to save</t>
  </si>
  <si>
    <t>Done</t>
  </si>
  <si>
    <t>Months left</t>
  </si>
  <si>
    <t>Set aside monthly</t>
  </si>
  <si>
    <t>Holiday</t>
  </si>
  <si>
    <t>Emergency fund</t>
  </si>
  <si>
    <t>Down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</si>
</sst>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dd.mm.yyyy"/>
  </numFmts>
  <fonts count="8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FFFFFF"/>
      <sz val="10"/>
      <name val="Calibri"/>
    </font>
    <font>
      <b/>
      <color rgb="FF2E2A24"/>
      <sz val="11"/>
      <name val="Calibri"/>
    </font>
    <font>
      <b/>
      <color rgb="FF2E2A24"/>
      <sz val="10"/>
      <name val="Calibri"/>
    </font>
    <font>
      <i/>
      <color rgb="FF7A7266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4A4238"/>
      </patternFill>
    </fill>
    <fill>
      <patternFill patternType="solid">
        <fgColor rgb="FFF0ECE3"/>
      </patternFill>
    </fill>
  </fills>
  <borders count="4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/>
      <bottom style="thin">
        <color rgb="FFD8D2C4"/>
      </bottom>
      <diagonal/>
    </border>
    <border>
      <left/>
      <right/>
      <top style="thin">
        <color rgb="FF7A7266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4" fillId="3" borderId="0" xfId="0" applyFont="1" applyFill="1" applyAlignment="1">
      <alignment horizontal="center" vertical="center" wrapText="1"/>
    </xf>
    <xf numFmtId="164" fontId="3" fillId="2" borderId="1" xfId="0" applyNumberFormat="1" applyFont="1" applyFill="1" applyBorder="1"/>
    <xf numFmtId="165" fontId="3" fillId="2" borderId="1" xfId="0" applyNumberFormat="1" applyFont="1" applyFill="1" applyBorder="1"/>
    <xf numFmtId="0" fontId="5" fillId="0" borderId="2" xfId="0" applyFont="1" applyBorder="1"/>
    <xf numFmtId="164" fontId="3" fillId="0" borderId="0" xfId="0" applyNumberFormat="1" applyFont="1"/>
    <xf numFmtId="10" fontId="3" fillId="0" borderId="0" xfId="0" applyNumberFormat="1" applyFont="1"/>
    <xf numFmtId="0" fontId="6" fillId="4" borderId="3" xfId="0" applyFont="1" applyFill="1" applyBorder="1"/>
    <xf numFmtId="164" fontId="6" fillId="4" borderId="3" xfId="0" applyNumberFormat="1" applyFont="1" applyFill="1" applyBorder="1"/>
    <xf numFmtId="0" fontId="7" fillId="0" borderId="0" xfId="0" applyFont="1"/>
    <xf numFmtId="10" fontId="6" fillId="4" borderId="3" xfId="0" applyNumberFormat="1" applyFont="1" applyFill="1" applyBorder="1"/>
    <xf numFmtId="3" fontId="3" fillId="0" borderId="0" xfId="0" applyNumberFormat="1" applyFont="1"/>
  </cellXfs>
  <cellStyles count="1">
    <cellStyle name="Normal" xfId="0" builtinId="0"/>
  </cellStyles>
  <dxfs count="5">
    <dxf>
      <font>
        <color rgb="FF9A2A1B"/>
      </font>
      <fill>
        <patternFill patternType="solid">
          <bgColor rgb="FFF8D7D2"/>
        </patternFill>
      </fill>
    </dxf>
    <dxf>
      <font>
        <color rgb="FF9A2A1B"/>
      </font>
      <fill>
        <patternFill patternType="solid">
          <bgColor rgb="FFF8D7D2"/>
        </patternFill>
      </fill>
    </dxf>
    <dxf>
      <font>
        <color rgb="FF7A5A0B"/>
      </font>
      <fill>
        <patternFill patternType="solid">
          <bgColor rgb="FFFCEBC4"/>
        </patternFill>
      </fill>
    </dxf>
    <dxf>
      <font>
        <color rgb="FF9A2A1B"/>
      </font>
      <fill>
        <patternFill patternType="solid">
          <bgColor rgb="FFF8D7D2"/>
        </patternFill>
      </fill>
    </dxf>
    <dxf>
      <font>
        <color rgb="FF2F6B2A"/>
      </font>
      <fill>
        <patternFill patternType="solid">
          <bgColor rgb="FFDDEF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outlineLevelRow="0" outlineLevelCol="0" x14ac:dyDescent="55"/>
  <cols>
    <col min="1" max="2" width="30" customWidth="1"/>
    <col min="3" max="3" width="26" customWidth="1"/>
    <col min="4" max="4" width="2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>
        <v>2026</v>
      </c>
    </row>
    <row r="6" spans="1:4" x14ac:dyDescent="0.25">
      <c r="A6" s="5" t="s">
        <v>3</v>
      </c>
      <c r="B6" s="5" t="s">
        <v>4</v>
      </c>
      <c r="C6" s="5" t="s">
        <v>5</v>
      </c>
      <c r="D6" s="5" t="s">
        <v>6</v>
      </c>
    </row>
    <row r="7" spans="1:4" x14ac:dyDescent="0.25">
      <c r="A7" s="4" t="s">
        <v>7</v>
      </c>
      <c r="B7" s="4" t="s">
        <v>8</v>
      </c>
      <c r="C7" s="4" t="s">
        <v>9</v>
      </c>
      <c r="D7" s="6">
        <v>85000</v>
      </c>
    </row>
    <row r="8" spans="1:4" x14ac:dyDescent="0.25">
      <c r="A8" s="4" t="s">
        <v>10</v>
      </c>
      <c r="B8" s="4" t="s">
        <v>11</v>
      </c>
      <c r="C8" s="4" t="s">
        <v>12</v>
      </c>
      <c r="D8" s="6">
        <v>12000</v>
      </c>
    </row>
    <row r="9" spans="1:4" x14ac:dyDescent="0.25">
      <c r="A9" s="4" t="s">
        <v>13</v>
      </c>
      <c r="B9" s="4" t="s">
        <v>14</v>
      </c>
      <c r="C9" s="4" t="s">
        <v>15</v>
      </c>
      <c r="D9" s="6">
        <v>240000</v>
      </c>
    </row>
    <row r="10" spans="1:4" x14ac:dyDescent="0.25">
      <c r="A10" s="4" t="s">
        <v>16</v>
      </c>
      <c r="B10" s="4" t="s">
        <v>17</v>
      </c>
      <c r="C10" s="4"/>
      <c r="D10" s="6"/>
    </row>
    <row r="11" spans="1:4" x14ac:dyDescent="0.25">
      <c r="A11" s="4"/>
      <c r="B11" s="4" t="s">
        <v>18</v>
      </c>
      <c r="C11" s="4"/>
      <c r="D11" s="6"/>
    </row>
    <row r="12" spans="1:4" x14ac:dyDescent="0.25">
      <c r="A12" s="4"/>
      <c r="B12" s="4" t="s">
        <v>19</v>
      </c>
      <c r="C12" s="4"/>
      <c r="D12" s="6"/>
    </row>
    <row r="13" spans="2:2" x14ac:dyDescent="0.25">
      <c r="B13" s="4" t="s">
        <v>20</v>
      </c>
    </row>
    <row r="14" spans="2:2" x14ac:dyDescent="0.25">
      <c r="B14" s="4" t="s">
        <v>21</v>
      </c>
    </row>
    <row r="15" spans="2:2" x14ac:dyDescent="0.25">
      <c r="B15" s="4" t="s">
        <v>22</v>
      </c>
    </row>
    <row r="16" spans="2:2" x14ac:dyDescent="0.25">
      <c r="B16" s="4" t="s">
        <v>23</v>
      </c>
    </row>
    <row r="17" spans="2:2" x14ac:dyDescent="0.25">
      <c r="B17" s="4" t="s">
        <v>24</v>
      </c>
    </row>
    <row r="18" spans="2:2" x14ac:dyDescent="0.25">
      <c r="B18" s="4" t="s">
        <v>25</v>
      </c>
    </row>
    <row r="19" spans="2:2" x14ac:dyDescent="0.25">
      <c r="B19" s="4"/>
    </row>
    <row r="20" spans="2:2" x14ac:dyDescent="0.25">
      <c r="B20" s="4"/>
    </row>
    <row r="21" spans="2:2" x14ac:dyDescent="0.25">
      <c r="B21" s="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6" customWidth="1"/>
    <col min="4" max="5" width="22" customWidth="1"/>
    <col min="6" max="6" width="16" customWidth="1"/>
    <col min="7" max="7" width="34" customWidth="1"/>
    <col min="8" max="8" width="8" customWidth="1"/>
  </cols>
  <sheetData>
    <row r="1" spans="1:1" x14ac:dyDescent="0.25">
      <c r="A1" s="1" t="s">
        <v>26</v>
      </c>
    </row>
    <row r="2" spans="1:1" x14ac:dyDescent="0.25">
      <c r="A2" s="2" t="s">
        <v>27</v>
      </c>
    </row>
    <row r="3" spans="1:8" x14ac:dyDescent="0.25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35</v>
      </c>
    </row>
    <row r="4" spans="1:8" x14ac:dyDescent="0.25">
      <c r="A4" s="7">
        <v>46023</v>
      </c>
      <c r="B4" s="4" t="s">
        <v>36</v>
      </c>
      <c r="C4" s="4" t="s">
        <v>8</v>
      </c>
      <c r="D4" s="4" t="s">
        <v>9</v>
      </c>
      <c r="E4" s="4"/>
      <c r="F4" s="6">
        <v>38000</v>
      </c>
      <c r="G4" s="4"/>
      <c r="H4" s="3">
        <f>IF(A4="","",IF(YEAR(A4)&lt;&gt;'Settings'!$B$4,"",MONTH(A4)))</f>
        <v>1</v>
      </c>
    </row>
    <row r="5" spans="1:8" x14ac:dyDescent="0.25">
      <c r="A5" s="7">
        <v>46025</v>
      </c>
      <c r="B5" s="4" t="s">
        <v>36</v>
      </c>
      <c r="C5" s="4" t="s">
        <v>11</v>
      </c>
      <c r="D5" s="4" t="s">
        <v>9</v>
      </c>
      <c r="E5" s="4"/>
      <c r="F5" s="6">
        <v>6420</v>
      </c>
      <c r="G5" s="4"/>
      <c r="H5" s="3">
        <f>IF(A5="","",IF(YEAR(A5)&lt;&gt;'Settings'!$B$4,"",MONTH(A5)))</f>
        <v>1</v>
      </c>
    </row>
    <row r="6" spans="1:8" x14ac:dyDescent="0.25">
      <c r="A6" s="7">
        <v>46027</v>
      </c>
      <c r="B6" s="4" t="s">
        <v>37</v>
      </c>
      <c r="C6" s="4" t="s">
        <v>7</v>
      </c>
      <c r="D6" s="4" t="s">
        <v>9</v>
      </c>
      <c r="E6" s="4"/>
      <c r="F6" s="6">
        <v>95000</v>
      </c>
      <c r="G6" s="4"/>
      <c r="H6" s="3">
        <f>IF(A6="","",IF(YEAR(A6)&lt;&gt;'Settings'!$B$4,"",MONTH(A6)))</f>
        <v>1</v>
      </c>
    </row>
    <row r="7" spans="1:8" x14ac:dyDescent="0.25">
      <c r="A7" s="7">
        <v>46028</v>
      </c>
      <c r="B7" s="4" t="s">
        <v>36</v>
      </c>
      <c r="C7" s="4" t="s">
        <v>17</v>
      </c>
      <c r="D7" s="4" t="s">
        <v>9</v>
      </c>
      <c r="E7" s="4"/>
      <c r="F7" s="6">
        <v>1150</v>
      </c>
      <c r="G7" s="4"/>
      <c r="H7" s="3">
        <f>IF(A7="","",IF(YEAR(A7)&lt;&gt;'Settings'!$B$4,"",MONTH(A7)))</f>
        <v>1</v>
      </c>
    </row>
    <row r="8" spans="1:8" x14ac:dyDescent="0.25">
      <c r="A8" s="7">
        <v>46030</v>
      </c>
      <c r="B8" s="4" t="s">
        <v>36</v>
      </c>
      <c r="C8" s="4" t="s">
        <v>20</v>
      </c>
      <c r="D8" s="4" t="s">
        <v>9</v>
      </c>
      <c r="E8" s="4"/>
      <c r="F8" s="6">
        <v>2350</v>
      </c>
      <c r="G8" s="4"/>
      <c r="H8" s="3">
        <f>IF(A8="","",IF(YEAR(A8)&lt;&gt;'Settings'!$B$4,"",MONTH(A8)))</f>
        <v>1</v>
      </c>
    </row>
    <row r="9" spans="1:8" x14ac:dyDescent="0.25">
      <c r="A9" s="7">
        <v>46032</v>
      </c>
      <c r="B9" s="4" t="s">
        <v>36</v>
      </c>
      <c r="C9" s="4" t="s">
        <v>24</v>
      </c>
      <c r="D9" s="4" t="s">
        <v>9</v>
      </c>
      <c r="E9" s="4"/>
      <c r="F9" s="6">
        <v>18400</v>
      </c>
      <c r="G9" s="4"/>
      <c r="H9" s="3">
        <f>IF(A9="","",IF(YEAR(A9)&lt;&gt;'Settings'!$B$4,"",MONTH(A9)))</f>
        <v>1</v>
      </c>
    </row>
    <row r="10" spans="1:8" x14ac:dyDescent="0.25">
      <c r="A10" s="7">
        <v>46033</v>
      </c>
      <c r="B10" s="4" t="s">
        <v>36</v>
      </c>
      <c r="C10" s="4" t="s">
        <v>11</v>
      </c>
      <c r="D10" s="4" t="s">
        <v>9</v>
      </c>
      <c r="E10" s="4"/>
      <c r="F10" s="6">
        <v>7180</v>
      </c>
      <c r="G10" s="4"/>
      <c r="H10" s="3">
        <f>IF(A10="","",IF(YEAR(A10)&lt;&gt;'Settings'!$B$4,"",MONTH(A10)))</f>
        <v>1</v>
      </c>
    </row>
    <row r="11" spans="1:8" x14ac:dyDescent="0.25">
      <c r="A11" s="7">
        <v>46035</v>
      </c>
      <c r="B11" s="4" t="s">
        <v>36</v>
      </c>
      <c r="C11" s="4" t="s">
        <v>14</v>
      </c>
      <c r="D11" s="4" t="s">
        <v>9</v>
      </c>
      <c r="E11" s="4"/>
      <c r="F11" s="6">
        <v>3200</v>
      </c>
      <c r="G11" s="4"/>
      <c r="H11" s="3">
        <f>IF(A11="","",IF(YEAR(A11)&lt;&gt;'Settings'!$B$4,"",MONTH(A11)))</f>
        <v>1</v>
      </c>
    </row>
    <row r="12" spans="1:8" x14ac:dyDescent="0.25">
      <c r="A12" s="7">
        <v>46037</v>
      </c>
      <c r="B12" s="4" t="s">
        <v>37</v>
      </c>
      <c r="C12" s="4" t="s">
        <v>13</v>
      </c>
      <c r="D12" s="4" t="s">
        <v>15</v>
      </c>
      <c r="E12" s="4"/>
      <c r="F12" s="6">
        <v>2100</v>
      </c>
      <c r="G12" s="4"/>
      <c r="H12" s="3">
        <f>IF(A12="","",IF(YEAR(A12)&lt;&gt;'Settings'!$B$4,"",MONTH(A12)))</f>
        <v>1</v>
      </c>
    </row>
    <row r="13" spans="1:8" x14ac:dyDescent="0.25">
      <c r="A13" s="7">
        <v>46039</v>
      </c>
      <c r="B13" s="4" t="s">
        <v>36</v>
      </c>
      <c r="C13" s="4" t="s">
        <v>11</v>
      </c>
      <c r="D13" s="4" t="s">
        <v>12</v>
      </c>
      <c r="E13" s="4"/>
      <c r="F13" s="6">
        <v>5640</v>
      </c>
      <c r="G13" s="4"/>
      <c r="H13" s="3">
        <f>IF(A13="","",IF(YEAR(A13)&lt;&gt;'Settings'!$B$4,"",MONTH(A13)))</f>
        <v>1</v>
      </c>
    </row>
    <row r="14" spans="1:8" x14ac:dyDescent="0.25">
      <c r="A14" s="7">
        <v>46041</v>
      </c>
      <c r="B14" s="4" t="s">
        <v>36</v>
      </c>
      <c r="C14" s="4" t="s">
        <v>21</v>
      </c>
      <c r="D14" s="4" t="s">
        <v>9</v>
      </c>
      <c r="E14" s="4"/>
      <c r="F14" s="6">
        <v>2500</v>
      </c>
      <c r="G14" s="4"/>
      <c r="H14" s="3">
        <f>IF(A14="","",IF(YEAR(A14)&lt;&gt;'Settings'!$B$4,"",MONTH(A14)))</f>
        <v>1</v>
      </c>
    </row>
    <row r="15" spans="1:8" x14ac:dyDescent="0.25">
      <c r="A15" s="7">
        <v>46042</v>
      </c>
      <c r="B15" s="4" t="s">
        <v>37</v>
      </c>
      <c r="C15" s="4" t="s">
        <v>7</v>
      </c>
      <c r="D15" s="4" t="s">
        <v>9</v>
      </c>
      <c r="E15" s="4"/>
      <c r="F15" s="6">
        <v>60000</v>
      </c>
      <c r="G15" s="4"/>
      <c r="H15" s="3">
        <f>IF(A15="","",IF(YEAR(A15)&lt;&gt;'Settings'!$B$4,"",MONTH(A15)))</f>
        <v>1</v>
      </c>
    </row>
    <row r="16" spans="1:8" x14ac:dyDescent="0.25">
      <c r="A16" s="7">
        <v>46043</v>
      </c>
      <c r="B16" s="4" t="s">
        <v>38</v>
      </c>
      <c r="C16" s="4"/>
      <c r="D16" s="4" t="s">
        <v>9</v>
      </c>
      <c r="E16" s="4" t="s">
        <v>15</v>
      </c>
      <c r="F16" s="6">
        <v>20000</v>
      </c>
      <c r="G16" s="4" t="s">
        <v>39</v>
      </c>
      <c r="H16" s="3">
        <f>IF(A16="","",IF(YEAR(A16)&lt;&gt;'Settings'!$B$4,"",MONTH(A16)))</f>
        <v>1</v>
      </c>
    </row>
    <row r="17" spans="1:8" x14ac:dyDescent="0.25">
      <c r="A17" s="7">
        <v>46046</v>
      </c>
      <c r="B17" s="4" t="s">
        <v>36</v>
      </c>
      <c r="C17" s="4" t="s">
        <v>11</v>
      </c>
      <c r="D17" s="4" t="s">
        <v>9</v>
      </c>
      <c r="E17" s="4"/>
      <c r="F17" s="6">
        <v>6930</v>
      </c>
      <c r="G17" s="4"/>
      <c r="H17" s="3">
        <f>IF(A17="","",IF(YEAR(A17)&lt;&gt;'Settings'!$B$4,"",MONTH(A17)))</f>
        <v>1</v>
      </c>
    </row>
    <row r="18" spans="1:8" x14ac:dyDescent="0.25">
      <c r="A18" s="7">
        <v>46048</v>
      </c>
      <c r="B18" s="4" t="s">
        <v>36</v>
      </c>
      <c r="C18" s="4" t="s">
        <v>20</v>
      </c>
      <c r="D18" s="4" t="s">
        <v>9</v>
      </c>
      <c r="E18" s="4"/>
      <c r="F18" s="6">
        <v>2800</v>
      </c>
      <c r="G18" s="4"/>
      <c r="H18" s="3">
        <f>IF(A18="","",IF(YEAR(A18)&lt;&gt;'Settings'!$B$4,"",MONTH(A18)))</f>
        <v>1</v>
      </c>
    </row>
    <row r="19" spans="1:8" x14ac:dyDescent="0.25">
      <c r="A19" s="7">
        <v>46049</v>
      </c>
      <c r="B19" s="4" t="s">
        <v>37</v>
      </c>
      <c r="C19" s="4" t="s">
        <v>10</v>
      </c>
      <c r="D19" s="4" t="s">
        <v>12</v>
      </c>
      <c r="E19" s="4"/>
      <c r="F19" s="6">
        <v>15000</v>
      </c>
      <c r="G19" s="4"/>
      <c r="H19" s="3">
        <f>IF(A19="","",IF(YEAR(A19)&lt;&gt;'Settings'!$B$4,"",MONTH(A19)))</f>
        <v>1</v>
      </c>
    </row>
    <row r="20" spans="1:8" x14ac:dyDescent="0.25">
      <c r="A20" s="7">
        <v>46054</v>
      </c>
      <c r="B20" s="4" t="s">
        <v>36</v>
      </c>
      <c r="C20" s="4" t="s">
        <v>8</v>
      </c>
      <c r="D20" s="4" t="s">
        <v>9</v>
      </c>
      <c r="E20" s="4"/>
      <c r="F20" s="6">
        <v>38000</v>
      </c>
      <c r="G20" s="4"/>
      <c r="H20" s="3">
        <f>IF(A20="","",IF(YEAR(A20)&lt;&gt;'Settings'!$B$4,"",MONTH(A20)))</f>
        <v>2</v>
      </c>
    </row>
    <row r="21" spans="1:8" x14ac:dyDescent="0.25">
      <c r="A21" s="7">
        <v>46056</v>
      </c>
      <c r="B21" s="4" t="s">
        <v>36</v>
      </c>
      <c r="C21" s="4" t="s">
        <v>11</v>
      </c>
      <c r="D21" s="4" t="s">
        <v>9</v>
      </c>
      <c r="E21" s="4"/>
      <c r="F21" s="6">
        <v>6730</v>
      </c>
      <c r="G21" s="4"/>
      <c r="H21" s="3">
        <f>IF(A21="","",IF(YEAR(A21)&lt;&gt;'Settings'!$B$4,"",MONTH(A21)))</f>
        <v>2</v>
      </c>
    </row>
    <row r="22" spans="1:8" x14ac:dyDescent="0.25">
      <c r="A22" s="7">
        <v>46058</v>
      </c>
      <c r="B22" s="4" t="s">
        <v>37</v>
      </c>
      <c r="C22" s="4" t="s">
        <v>7</v>
      </c>
      <c r="D22" s="4" t="s">
        <v>9</v>
      </c>
      <c r="E22" s="4"/>
      <c r="F22" s="6">
        <v>95000</v>
      </c>
      <c r="G22" s="4"/>
      <c r="H22" s="3">
        <f>IF(A22="","",IF(YEAR(A22)&lt;&gt;'Settings'!$B$4,"",MONTH(A22)))</f>
        <v>2</v>
      </c>
    </row>
    <row r="23" spans="1:8" x14ac:dyDescent="0.25">
      <c r="A23" s="7">
        <v>46059</v>
      </c>
      <c r="B23" s="4" t="s">
        <v>36</v>
      </c>
      <c r="C23" s="4" t="s">
        <v>17</v>
      </c>
      <c r="D23" s="4" t="s">
        <v>9</v>
      </c>
      <c r="E23" s="4"/>
      <c r="F23" s="6">
        <v>1150</v>
      </c>
      <c r="G23" s="4"/>
      <c r="H23" s="3">
        <f>IF(A23="","",IF(YEAR(A23)&lt;&gt;'Settings'!$B$4,"",MONTH(A23)))</f>
        <v>2</v>
      </c>
    </row>
    <row r="24" spans="1:8" x14ac:dyDescent="0.25">
      <c r="A24" s="7">
        <v>46061</v>
      </c>
      <c r="B24" s="4" t="s">
        <v>36</v>
      </c>
      <c r="C24" s="4" t="s">
        <v>20</v>
      </c>
      <c r="D24" s="4" t="s">
        <v>9</v>
      </c>
      <c r="E24" s="4"/>
      <c r="F24" s="6">
        <v>2550</v>
      </c>
      <c r="G24" s="4"/>
      <c r="H24" s="3">
        <f>IF(A24="","",IF(YEAR(A24)&lt;&gt;'Settings'!$B$4,"",MONTH(A24)))</f>
        <v>2</v>
      </c>
    </row>
    <row r="25" spans="1:8" x14ac:dyDescent="0.25">
      <c r="A25" s="7">
        <v>46063</v>
      </c>
      <c r="B25" s="4" t="s">
        <v>36</v>
      </c>
      <c r="C25" s="4" t="s">
        <v>24</v>
      </c>
      <c r="D25" s="4" t="s">
        <v>9</v>
      </c>
      <c r="E25" s="4"/>
      <c r="F25" s="6">
        <v>18400</v>
      </c>
      <c r="G25" s="4"/>
      <c r="H25" s="3">
        <f>IF(A25="","",IF(YEAR(A25)&lt;&gt;'Settings'!$B$4,"",MONTH(A25)))</f>
        <v>2</v>
      </c>
    </row>
    <row r="26" spans="1:8" x14ac:dyDescent="0.25">
      <c r="A26" s="7">
        <v>46064</v>
      </c>
      <c r="B26" s="4" t="s">
        <v>36</v>
      </c>
      <c r="C26" s="4" t="s">
        <v>11</v>
      </c>
      <c r="D26" s="4" t="s">
        <v>9</v>
      </c>
      <c r="E26" s="4"/>
      <c r="F26" s="6">
        <v>7180</v>
      </c>
      <c r="G26" s="4"/>
      <c r="H26" s="3">
        <f>IF(A26="","",IF(YEAR(A26)&lt;&gt;'Settings'!$B$4,"",MONTH(A26)))</f>
        <v>2</v>
      </c>
    </row>
    <row r="27" spans="1:8" x14ac:dyDescent="0.25">
      <c r="A27" s="7">
        <v>46066</v>
      </c>
      <c r="B27" s="4" t="s">
        <v>36</v>
      </c>
      <c r="C27" s="4" t="s">
        <v>14</v>
      </c>
      <c r="D27" s="4" t="s">
        <v>9</v>
      </c>
      <c r="E27" s="4"/>
      <c r="F27" s="6">
        <v>3200</v>
      </c>
      <c r="G27" s="4"/>
      <c r="H27" s="3">
        <f>IF(A27="","",IF(YEAR(A27)&lt;&gt;'Settings'!$B$4,"",MONTH(A27)))</f>
        <v>2</v>
      </c>
    </row>
    <row r="28" spans="1:8" x14ac:dyDescent="0.25">
      <c r="A28" s="7">
        <v>46067</v>
      </c>
      <c r="B28" s="4" t="s">
        <v>36</v>
      </c>
      <c r="C28" s="4" t="s">
        <v>23</v>
      </c>
      <c r="D28" s="4" t="s">
        <v>9</v>
      </c>
      <c r="E28" s="4"/>
      <c r="F28" s="6">
        <v>4000</v>
      </c>
      <c r="G28" s="4"/>
      <c r="H28" s="3">
        <f>IF(A28="","",IF(YEAR(A28)&lt;&gt;'Settings'!$B$4,"",MONTH(A28)))</f>
        <v>2</v>
      </c>
    </row>
    <row r="29" spans="1:8" x14ac:dyDescent="0.25">
      <c r="A29" s="7">
        <v>46068</v>
      </c>
      <c r="B29" s="4" t="s">
        <v>37</v>
      </c>
      <c r="C29" s="4" t="s">
        <v>13</v>
      </c>
      <c r="D29" s="4" t="s">
        <v>15</v>
      </c>
      <c r="E29" s="4"/>
      <c r="F29" s="6">
        <v>2280</v>
      </c>
      <c r="G29" s="4"/>
      <c r="H29" s="3">
        <f>IF(A29="","",IF(YEAR(A29)&lt;&gt;'Settings'!$B$4,"",MONTH(A29)))</f>
        <v>2</v>
      </c>
    </row>
    <row r="30" spans="1:8" x14ac:dyDescent="0.25">
      <c r="A30" s="7">
        <v>46070</v>
      </c>
      <c r="B30" s="4" t="s">
        <v>36</v>
      </c>
      <c r="C30" s="4" t="s">
        <v>11</v>
      </c>
      <c r="D30" s="4" t="s">
        <v>12</v>
      </c>
      <c r="E30" s="4"/>
      <c r="F30" s="6">
        <v>5640</v>
      </c>
      <c r="G30" s="4"/>
      <c r="H30" s="3">
        <f>IF(A30="","",IF(YEAR(A30)&lt;&gt;'Settings'!$B$4,"",MONTH(A30)))</f>
        <v>2</v>
      </c>
    </row>
    <row r="31" spans="1:8" x14ac:dyDescent="0.25">
      <c r="A31" s="7">
        <v>46071</v>
      </c>
      <c r="B31" s="4" t="s">
        <v>36</v>
      </c>
      <c r="C31" s="4" t="s">
        <v>18</v>
      </c>
      <c r="D31" s="4" t="s">
        <v>9</v>
      </c>
      <c r="E31" s="4"/>
      <c r="F31" s="6">
        <v>3800</v>
      </c>
      <c r="G31" s="4"/>
      <c r="H31" s="3">
        <f>IF(A31="","",IF(YEAR(A31)&lt;&gt;'Settings'!$B$4,"",MONTH(A31)))</f>
        <v>2</v>
      </c>
    </row>
    <row r="32" spans="1:8" x14ac:dyDescent="0.25">
      <c r="A32" s="7">
        <v>46072</v>
      </c>
      <c r="B32" s="4" t="s">
        <v>36</v>
      </c>
      <c r="C32" s="4" t="s">
        <v>21</v>
      </c>
      <c r="D32" s="4" t="s">
        <v>9</v>
      </c>
      <c r="E32" s="4"/>
      <c r="F32" s="6">
        <v>2500</v>
      </c>
      <c r="G32" s="4"/>
      <c r="H32" s="3">
        <f>IF(A32="","",IF(YEAR(A32)&lt;&gt;'Settings'!$B$4,"",MONTH(A32)))</f>
        <v>2</v>
      </c>
    </row>
    <row r="33" spans="1:8" x14ac:dyDescent="0.25">
      <c r="A33" s="7">
        <v>46073</v>
      </c>
      <c r="B33" s="4" t="s">
        <v>37</v>
      </c>
      <c r="C33" s="4" t="s">
        <v>7</v>
      </c>
      <c r="D33" s="4" t="s">
        <v>9</v>
      </c>
      <c r="E33" s="4"/>
      <c r="F33" s="6">
        <v>60000</v>
      </c>
      <c r="G33" s="4"/>
      <c r="H33" s="3">
        <f>IF(A33="","",IF(YEAR(A33)&lt;&gt;'Settings'!$B$4,"",MONTH(A33)))</f>
        <v>2</v>
      </c>
    </row>
    <row r="34" spans="1:8" x14ac:dyDescent="0.25">
      <c r="A34" s="7">
        <v>46074</v>
      </c>
      <c r="B34" s="4" t="s">
        <v>38</v>
      </c>
      <c r="C34" s="4"/>
      <c r="D34" s="4" t="s">
        <v>9</v>
      </c>
      <c r="E34" s="4" t="s">
        <v>15</v>
      </c>
      <c r="F34" s="6">
        <v>25000</v>
      </c>
      <c r="G34" s="4" t="s">
        <v>39</v>
      </c>
      <c r="H34" s="3">
        <f>IF(A34="","",IF(YEAR(A34)&lt;&gt;'Settings'!$B$4,"",MONTH(A34)))</f>
        <v>2</v>
      </c>
    </row>
    <row r="35" spans="1:8" x14ac:dyDescent="0.25">
      <c r="A35" s="7">
        <v>46077</v>
      </c>
      <c r="B35" s="4" t="s">
        <v>36</v>
      </c>
      <c r="C35" s="4" t="s">
        <v>11</v>
      </c>
      <c r="D35" s="4" t="s">
        <v>9</v>
      </c>
      <c r="E35" s="4"/>
      <c r="F35" s="6">
        <v>6930</v>
      </c>
      <c r="G35" s="4"/>
      <c r="H35" s="3">
        <f>IF(A35="","",IF(YEAR(A35)&lt;&gt;'Settings'!$B$4,"",MONTH(A35)))</f>
        <v>2</v>
      </c>
    </row>
    <row r="36" spans="1:8" x14ac:dyDescent="0.25">
      <c r="A36" s="7">
        <v>46079</v>
      </c>
      <c r="B36" s="4" t="s">
        <v>36</v>
      </c>
      <c r="C36" s="4" t="s">
        <v>20</v>
      </c>
      <c r="D36" s="4" t="s">
        <v>9</v>
      </c>
      <c r="E36" s="4"/>
      <c r="F36" s="6">
        <v>2800</v>
      </c>
      <c r="G36" s="4"/>
      <c r="H36" s="3">
        <f>IF(A36="","",IF(YEAR(A36)&lt;&gt;'Settings'!$B$4,"",MONTH(A36)))</f>
        <v>2</v>
      </c>
    </row>
    <row r="37" spans="1:8" x14ac:dyDescent="0.25">
      <c r="A37" s="7">
        <v>46082</v>
      </c>
      <c r="B37" s="4" t="s">
        <v>36</v>
      </c>
      <c r="C37" s="4" t="s">
        <v>8</v>
      </c>
      <c r="D37" s="4" t="s">
        <v>9</v>
      </c>
      <c r="E37" s="4"/>
      <c r="F37" s="6">
        <v>38000</v>
      </c>
      <c r="G37" s="4"/>
      <c r="H37" s="3">
        <f>IF(A37="","",IF(YEAR(A37)&lt;&gt;'Settings'!$B$4,"",MONTH(A37)))</f>
        <v>3</v>
      </c>
    </row>
    <row r="38" spans="1:8" x14ac:dyDescent="0.25">
      <c r="A38" s="7">
        <v>46084</v>
      </c>
      <c r="B38" s="4" t="s">
        <v>36</v>
      </c>
      <c r="C38" s="4" t="s">
        <v>11</v>
      </c>
      <c r="D38" s="4" t="s">
        <v>9</v>
      </c>
      <c r="E38" s="4"/>
      <c r="F38" s="6">
        <v>7040</v>
      </c>
      <c r="G38" s="4"/>
      <c r="H38" s="3">
        <f>IF(A38="","",IF(YEAR(A38)&lt;&gt;'Settings'!$B$4,"",MONTH(A38)))</f>
        <v>3</v>
      </c>
    </row>
    <row r="39" spans="1:8" x14ac:dyDescent="0.25">
      <c r="A39" s="7">
        <v>46086</v>
      </c>
      <c r="B39" s="4" t="s">
        <v>37</v>
      </c>
      <c r="C39" s="4" t="s">
        <v>7</v>
      </c>
      <c r="D39" s="4" t="s">
        <v>9</v>
      </c>
      <c r="E39" s="4"/>
      <c r="F39" s="6">
        <v>95000</v>
      </c>
      <c r="G39" s="4"/>
      <c r="H39" s="3">
        <f>IF(A39="","",IF(YEAR(A39)&lt;&gt;'Settings'!$B$4,"",MONTH(A39)))</f>
        <v>3</v>
      </c>
    </row>
    <row r="40" spans="1:8" x14ac:dyDescent="0.25">
      <c r="A40" s="7">
        <v>46087</v>
      </c>
      <c r="B40" s="4" t="s">
        <v>36</v>
      </c>
      <c r="C40" s="4" t="s">
        <v>17</v>
      </c>
      <c r="D40" s="4" t="s">
        <v>9</v>
      </c>
      <c r="E40" s="4"/>
      <c r="F40" s="6">
        <v>1150</v>
      </c>
      <c r="G40" s="4"/>
      <c r="H40" s="3">
        <f>IF(A40="","",IF(YEAR(A40)&lt;&gt;'Settings'!$B$4,"",MONTH(A40)))</f>
        <v>3</v>
      </c>
    </row>
    <row r="41" spans="1:8" x14ac:dyDescent="0.25">
      <c r="A41" s="7">
        <v>46088</v>
      </c>
      <c r="B41" s="4" t="s">
        <v>36</v>
      </c>
      <c r="C41" s="4" t="s">
        <v>23</v>
      </c>
      <c r="D41" s="4" t="s">
        <v>9</v>
      </c>
      <c r="E41" s="4"/>
      <c r="F41" s="6">
        <v>3500</v>
      </c>
      <c r="G41" s="4"/>
      <c r="H41" s="3">
        <f>IF(A41="","",IF(YEAR(A41)&lt;&gt;'Settings'!$B$4,"",MONTH(A41)))</f>
        <v>3</v>
      </c>
    </row>
    <row r="42" spans="1:8" x14ac:dyDescent="0.25">
      <c r="A42" s="7">
        <v>46089</v>
      </c>
      <c r="B42" s="4" t="s">
        <v>36</v>
      </c>
      <c r="C42" s="4" t="s">
        <v>20</v>
      </c>
      <c r="D42" s="4" t="s">
        <v>9</v>
      </c>
      <c r="E42" s="4"/>
      <c r="F42" s="6">
        <v>2750</v>
      </c>
      <c r="G42" s="4"/>
      <c r="H42" s="3">
        <f>IF(A42="","",IF(YEAR(A42)&lt;&gt;'Settings'!$B$4,"",MONTH(A42)))</f>
        <v>3</v>
      </c>
    </row>
    <row r="43" spans="1:8" x14ac:dyDescent="0.25">
      <c r="A43" s="7">
        <v>46091</v>
      </c>
      <c r="B43" s="4" t="s">
        <v>36</v>
      </c>
      <c r="C43" s="4" t="s">
        <v>24</v>
      </c>
      <c r="D43" s="4" t="s">
        <v>9</v>
      </c>
      <c r="E43" s="4"/>
      <c r="F43" s="6">
        <v>18400</v>
      </c>
      <c r="G43" s="4"/>
      <c r="H43" s="3">
        <f>IF(A43="","",IF(YEAR(A43)&lt;&gt;'Settings'!$B$4,"",MONTH(A43)))</f>
        <v>3</v>
      </c>
    </row>
    <row r="44" spans="1:8" x14ac:dyDescent="0.25">
      <c r="A44" s="7">
        <v>46092</v>
      </c>
      <c r="B44" s="4" t="s">
        <v>36</v>
      </c>
      <c r="C44" s="4" t="s">
        <v>11</v>
      </c>
      <c r="D44" s="4" t="s">
        <v>9</v>
      </c>
      <c r="E44" s="4"/>
      <c r="F44" s="6">
        <v>7180</v>
      </c>
      <c r="G44" s="4"/>
      <c r="H44" s="3">
        <f>IF(A44="","",IF(YEAR(A44)&lt;&gt;'Settings'!$B$4,"",MONTH(A44)))</f>
        <v>3</v>
      </c>
    </row>
    <row r="45" spans="1:8" x14ac:dyDescent="0.25">
      <c r="A45" s="7">
        <v>46094</v>
      </c>
      <c r="B45" s="4" t="s">
        <v>36</v>
      </c>
      <c r="C45" s="4" t="s">
        <v>14</v>
      </c>
      <c r="D45" s="4" t="s">
        <v>9</v>
      </c>
      <c r="E45" s="4"/>
      <c r="F45" s="6">
        <v>3200</v>
      </c>
      <c r="G45" s="4"/>
      <c r="H45" s="3">
        <f>IF(A45="","",IF(YEAR(A45)&lt;&gt;'Settings'!$B$4,"",MONTH(A45)))</f>
        <v>3</v>
      </c>
    </row>
    <row r="46" spans="1:8" x14ac:dyDescent="0.25">
      <c r="A46" s="7">
        <v>46096</v>
      </c>
      <c r="B46" s="4" t="s">
        <v>37</v>
      </c>
      <c r="C46" s="4" t="s">
        <v>13</v>
      </c>
      <c r="D46" s="4" t="s">
        <v>15</v>
      </c>
      <c r="E46" s="4"/>
      <c r="F46" s="6">
        <v>2460</v>
      </c>
      <c r="G46" s="4"/>
      <c r="H46" s="3">
        <f>IF(A46="","",IF(YEAR(A46)&lt;&gt;'Settings'!$B$4,"",MONTH(A46)))</f>
        <v>3</v>
      </c>
    </row>
    <row r="47" spans="1:8" x14ac:dyDescent="0.25">
      <c r="A47" s="7">
        <v>46098</v>
      </c>
      <c r="B47" s="4" t="s">
        <v>36</v>
      </c>
      <c r="C47" s="4" t="s">
        <v>11</v>
      </c>
      <c r="D47" s="4" t="s">
        <v>12</v>
      </c>
      <c r="E47" s="4"/>
      <c r="F47" s="6">
        <v>5640</v>
      </c>
      <c r="G47" s="4"/>
      <c r="H47" s="3">
        <f>IF(A47="","",IF(YEAR(A47)&lt;&gt;'Settings'!$B$4,"",MONTH(A47)))</f>
        <v>3</v>
      </c>
    </row>
    <row r="48" spans="1:8" x14ac:dyDescent="0.25">
      <c r="A48" s="7">
        <v>46100</v>
      </c>
      <c r="B48" s="4" t="s">
        <v>36</v>
      </c>
      <c r="C48" s="4" t="s">
        <v>21</v>
      </c>
      <c r="D48" s="4" t="s">
        <v>9</v>
      </c>
      <c r="E48" s="4"/>
      <c r="F48" s="6">
        <v>2500</v>
      </c>
      <c r="G48" s="4"/>
      <c r="H48" s="3">
        <f>IF(A48="","",IF(YEAR(A48)&lt;&gt;'Settings'!$B$4,"",MONTH(A48)))</f>
        <v>3</v>
      </c>
    </row>
    <row r="49" spans="1:8" x14ac:dyDescent="0.25">
      <c r="A49" s="7">
        <v>46101</v>
      </c>
      <c r="B49" s="4" t="s">
        <v>37</v>
      </c>
      <c r="C49" s="4" t="s">
        <v>7</v>
      </c>
      <c r="D49" s="4" t="s">
        <v>9</v>
      </c>
      <c r="E49" s="4"/>
      <c r="F49" s="6">
        <v>60000</v>
      </c>
      <c r="G49" s="4"/>
      <c r="H49" s="3">
        <f>IF(A49="","",IF(YEAR(A49)&lt;&gt;'Settings'!$B$4,"",MONTH(A49)))</f>
        <v>3</v>
      </c>
    </row>
    <row r="50" spans="1:8" x14ac:dyDescent="0.25">
      <c r="A50" s="7">
        <v>46102</v>
      </c>
      <c r="B50" s="4" t="s">
        <v>38</v>
      </c>
      <c r="C50" s="4"/>
      <c r="D50" s="4" t="s">
        <v>9</v>
      </c>
      <c r="E50" s="4" t="s">
        <v>15</v>
      </c>
      <c r="F50" s="6">
        <v>30000</v>
      </c>
      <c r="G50" s="4" t="s">
        <v>39</v>
      </c>
      <c r="H50" s="3">
        <f>IF(A50="","",IF(YEAR(A50)&lt;&gt;'Settings'!$B$4,"",MONTH(A50)))</f>
        <v>3</v>
      </c>
    </row>
    <row r="51" spans="1:8" x14ac:dyDescent="0.25">
      <c r="A51" s="7">
        <v>46103</v>
      </c>
      <c r="B51" s="4" t="s">
        <v>36</v>
      </c>
      <c r="C51" s="4" t="s">
        <v>19</v>
      </c>
      <c r="D51" s="4" t="s">
        <v>9</v>
      </c>
      <c r="E51" s="4"/>
      <c r="F51" s="6">
        <v>7900</v>
      </c>
      <c r="G51" s="4"/>
      <c r="H51" s="3">
        <f>IF(A51="","",IF(YEAR(A51)&lt;&gt;'Settings'!$B$4,"",MONTH(A51)))</f>
        <v>3</v>
      </c>
    </row>
    <row r="52" spans="1:8" x14ac:dyDescent="0.25">
      <c r="A52" s="7">
        <v>46105</v>
      </c>
      <c r="B52" s="4" t="s">
        <v>36</v>
      </c>
      <c r="C52" s="4" t="s">
        <v>11</v>
      </c>
      <c r="D52" s="4" t="s">
        <v>9</v>
      </c>
      <c r="E52" s="4"/>
      <c r="F52" s="6">
        <v>6930</v>
      </c>
      <c r="G52" s="4"/>
      <c r="H52" s="3">
        <f>IF(A52="","",IF(YEAR(A52)&lt;&gt;'Settings'!$B$4,"",MONTH(A52)))</f>
        <v>3</v>
      </c>
    </row>
    <row r="53" spans="1:8" x14ac:dyDescent="0.25">
      <c r="A53" s="7">
        <v>46107</v>
      </c>
      <c r="B53" s="4" t="s">
        <v>36</v>
      </c>
      <c r="C53" s="4" t="s">
        <v>20</v>
      </c>
      <c r="D53" s="4" t="s">
        <v>9</v>
      </c>
      <c r="E53" s="4"/>
      <c r="F53" s="6">
        <v>2800</v>
      </c>
      <c r="G53" s="4"/>
      <c r="H53" s="3">
        <f>IF(A53="","",IF(YEAR(A53)&lt;&gt;'Settings'!$B$4,"",MONTH(A53)))</f>
        <v>3</v>
      </c>
    </row>
    <row r="54" spans="1:8" x14ac:dyDescent="0.25">
      <c r="A54" s="7">
        <v>46109</v>
      </c>
      <c r="B54" s="4" t="s">
        <v>37</v>
      </c>
      <c r="C54" s="4" t="s">
        <v>10</v>
      </c>
      <c r="D54" s="4" t="s">
        <v>12</v>
      </c>
      <c r="E54" s="4"/>
      <c r="F54" s="6">
        <v>22000</v>
      </c>
      <c r="G54" s="4"/>
      <c r="H54" s="3">
        <f>IF(A54="","",IF(YEAR(A54)&lt;&gt;'Settings'!$B$4,"",MONTH(A54)))</f>
        <v>3</v>
      </c>
    </row>
    <row r="55" spans="1:8" x14ac:dyDescent="0.25">
      <c r="A55" s="7"/>
      <c r="B55" s="4"/>
      <c r="C55" s="4"/>
      <c r="D55" s="4"/>
      <c r="E55" s="4"/>
      <c r="F55" s="6"/>
      <c r="G55" s="4"/>
      <c r="H55" s="3" t="str">
        <f>IF(A55="","",IF(YEAR(A55)&lt;&gt;'Settings'!$B$4,"",MONTH(A55)))</f>
        <v/>
      </c>
    </row>
    <row r="56" spans="1:8" x14ac:dyDescent="0.25">
      <c r="A56" s="7"/>
      <c r="B56" s="4"/>
      <c r="C56" s="4"/>
      <c r="D56" s="4"/>
      <c r="E56" s="4"/>
      <c r="F56" s="6"/>
      <c r="G56" s="4"/>
      <c r="H56" s="3" t="str">
        <f>IF(A56="","",IF(YEAR(A56)&lt;&gt;'Settings'!$B$4,"",MONTH(A56)))</f>
        <v/>
      </c>
    </row>
    <row r="57" spans="1:8" x14ac:dyDescent="0.25">
      <c r="A57" s="7"/>
      <c r="B57" s="4"/>
      <c r="C57" s="4"/>
      <c r="D57" s="4"/>
      <c r="E57" s="4"/>
      <c r="F57" s="6"/>
      <c r="G57" s="4"/>
      <c r="H57" s="3" t="str">
        <f>IF(A57="","",IF(YEAR(A57)&lt;&gt;'Settings'!$B$4,"",MONTH(A57)))</f>
        <v/>
      </c>
    </row>
    <row r="58" spans="1:8" x14ac:dyDescent="0.25">
      <c r="A58" s="7"/>
      <c r="B58" s="4"/>
      <c r="C58" s="4"/>
      <c r="D58" s="4"/>
      <c r="E58" s="4"/>
      <c r="F58" s="6"/>
      <c r="G58" s="4"/>
      <c r="H58" s="3" t="str">
        <f>IF(A58="","",IF(YEAR(A58)&lt;&gt;'Settings'!$B$4,"",MONTH(A58)))</f>
        <v/>
      </c>
    </row>
    <row r="59" spans="1:8" x14ac:dyDescent="0.25">
      <c r="A59" s="7"/>
      <c r="B59" s="4"/>
      <c r="C59" s="4"/>
      <c r="D59" s="4"/>
      <c r="E59" s="4"/>
      <c r="F59" s="6"/>
      <c r="G59" s="4"/>
      <c r="H59" s="3" t="str">
        <f>IF(A59="","",IF(YEAR(A59)&lt;&gt;'Settings'!$B$4,"",MONTH(A59)))</f>
        <v/>
      </c>
    </row>
    <row r="60" spans="1:8" x14ac:dyDescent="0.25">
      <c r="A60" s="7"/>
      <c r="B60" s="4"/>
      <c r="C60" s="4"/>
      <c r="D60" s="4"/>
      <c r="E60" s="4"/>
      <c r="F60" s="6"/>
      <c r="G60" s="4"/>
      <c r="H60" s="3" t="str">
        <f>IF(A60="","",IF(YEAR(A60)&lt;&gt;'Settings'!$B$4,"",MONTH(A60)))</f>
        <v/>
      </c>
    </row>
    <row r="61" spans="1:8" x14ac:dyDescent="0.25">
      <c r="A61" s="7"/>
      <c r="B61" s="4"/>
      <c r="C61" s="4"/>
      <c r="D61" s="4"/>
      <c r="E61" s="4"/>
      <c r="F61" s="6"/>
      <c r="G61" s="4"/>
      <c r="H61" s="3" t="str">
        <f>IF(A61="","",IF(YEAR(A61)&lt;&gt;'Settings'!$B$4,"",MONTH(A61)))</f>
        <v/>
      </c>
    </row>
    <row r="62" spans="1:8" x14ac:dyDescent="0.25">
      <c r="A62" s="7"/>
      <c r="B62" s="4"/>
      <c r="C62" s="4"/>
      <c r="D62" s="4"/>
      <c r="E62" s="4"/>
      <c r="F62" s="6"/>
      <c r="G62" s="4"/>
      <c r="H62" s="3" t="str">
        <f>IF(A62="","",IF(YEAR(A62)&lt;&gt;'Settings'!$B$4,"",MONTH(A62)))</f>
        <v/>
      </c>
    </row>
    <row r="63" spans="1:8" x14ac:dyDescent="0.25">
      <c r="A63" s="7"/>
      <c r="B63" s="4"/>
      <c r="C63" s="4"/>
      <c r="D63" s="4"/>
      <c r="E63" s="4"/>
      <c r="F63" s="6"/>
      <c r="G63" s="4"/>
      <c r="H63" s="3" t="str">
        <f>IF(A63="","",IF(YEAR(A63)&lt;&gt;'Settings'!$B$4,"",MONTH(A63)))</f>
        <v/>
      </c>
    </row>
    <row r="64" spans="1:8" x14ac:dyDescent="0.25">
      <c r="A64" s="7"/>
      <c r="B64" s="4"/>
      <c r="C64" s="4"/>
      <c r="D64" s="4"/>
      <c r="E64" s="4"/>
      <c r="F64" s="6"/>
      <c r="G64" s="4"/>
      <c r="H64" s="3" t="str">
        <f>IF(A64="","",IF(YEAR(A64)&lt;&gt;'Settings'!$B$4,"",MONTH(A64)))</f>
        <v/>
      </c>
    </row>
    <row r="65" spans="1:8" x14ac:dyDescent="0.25">
      <c r="A65" s="7"/>
      <c r="B65" s="4"/>
      <c r="C65" s="4"/>
      <c r="D65" s="4"/>
      <c r="E65" s="4"/>
      <c r="F65" s="6"/>
      <c r="G65" s="4"/>
      <c r="H65" s="3" t="str">
        <f>IF(A65="","",IF(YEAR(A65)&lt;&gt;'Settings'!$B$4,"",MONTH(A65)))</f>
        <v/>
      </c>
    </row>
    <row r="66" spans="1:8" x14ac:dyDescent="0.25">
      <c r="A66" s="7"/>
      <c r="B66" s="4"/>
      <c r="C66" s="4"/>
      <c r="D66" s="4"/>
      <c r="E66" s="4"/>
      <c r="F66" s="6"/>
      <c r="G66" s="4"/>
      <c r="H66" s="3" t="str">
        <f>IF(A66="","",IF(YEAR(A66)&lt;&gt;'Settings'!$B$4,"",MONTH(A66)))</f>
        <v/>
      </c>
    </row>
    <row r="67" spans="1:8" x14ac:dyDescent="0.25">
      <c r="A67" s="7"/>
      <c r="B67" s="4"/>
      <c r="C67" s="4"/>
      <c r="D67" s="4"/>
      <c r="E67" s="4"/>
      <c r="F67" s="6"/>
      <c r="G67" s="4"/>
      <c r="H67" s="3" t="str">
        <f>IF(A67="","",IF(YEAR(A67)&lt;&gt;'Settings'!$B$4,"",MONTH(A67)))</f>
        <v/>
      </c>
    </row>
    <row r="68" spans="1:8" x14ac:dyDescent="0.25">
      <c r="A68" s="7"/>
      <c r="B68" s="4"/>
      <c r="C68" s="4"/>
      <c r="D68" s="4"/>
      <c r="E68" s="4"/>
      <c r="F68" s="6"/>
      <c r="G68" s="4"/>
      <c r="H68" s="3" t="str">
        <f>IF(A68="","",IF(YEAR(A68)&lt;&gt;'Settings'!$B$4,"",MONTH(A68)))</f>
        <v/>
      </c>
    </row>
    <row r="69" spans="1:8" x14ac:dyDescent="0.25">
      <c r="A69" s="7"/>
      <c r="B69" s="4"/>
      <c r="C69" s="4"/>
      <c r="D69" s="4"/>
      <c r="E69" s="4"/>
      <c r="F69" s="6"/>
      <c r="G69" s="4"/>
      <c r="H69" s="3" t="str">
        <f>IF(A69="","",IF(YEAR(A69)&lt;&gt;'Settings'!$B$4,"",MONTH(A69)))</f>
        <v/>
      </c>
    </row>
    <row r="70" spans="1:8" x14ac:dyDescent="0.25">
      <c r="A70" s="7"/>
      <c r="B70" s="4"/>
      <c r="C70" s="4"/>
      <c r="D70" s="4"/>
      <c r="E70" s="4"/>
      <c r="F70" s="6"/>
      <c r="G70" s="4"/>
      <c r="H70" s="3" t="str">
        <f>IF(A70="","",IF(YEAR(A70)&lt;&gt;'Settings'!$B$4,"",MONTH(A70)))</f>
        <v/>
      </c>
    </row>
    <row r="71" spans="1:8" x14ac:dyDescent="0.25">
      <c r="A71" s="7"/>
      <c r="B71" s="4"/>
      <c r="C71" s="4"/>
      <c r="D71" s="4"/>
      <c r="E71" s="4"/>
      <c r="F71" s="6"/>
      <c r="G71" s="4"/>
      <c r="H71" s="3" t="str">
        <f>IF(A71="","",IF(YEAR(A71)&lt;&gt;'Settings'!$B$4,"",MONTH(A71)))</f>
        <v/>
      </c>
    </row>
    <row r="72" spans="1:8" x14ac:dyDescent="0.25">
      <c r="A72" s="7"/>
      <c r="B72" s="4"/>
      <c r="C72" s="4"/>
      <c r="D72" s="4"/>
      <c r="E72" s="4"/>
      <c r="F72" s="6"/>
      <c r="G72" s="4"/>
      <c r="H72" s="3" t="str">
        <f>IF(A72="","",IF(YEAR(A72)&lt;&gt;'Settings'!$B$4,"",MONTH(A72)))</f>
        <v/>
      </c>
    </row>
    <row r="73" spans="1:8" x14ac:dyDescent="0.25">
      <c r="A73" s="7"/>
      <c r="B73" s="4"/>
      <c r="C73" s="4"/>
      <c r="D73" s="4"/>
      <c r="E73" s="4"/>
      <c r="F73" s="6"/>
      <c r="G73" s="4"/>
      <c r="H73" s="3" t="str">
        <f>IF(A73="","",IF(YEAR(A73)&lt;&gt;'Settings'!$B$4,"",MONTH(A73)))</f>
        <v/>
      </c>
    </row>
    <row r="74" spans="1:8" x14ac:dyDescent="0.25">
      <c r="A74" s="7"/>
      <c r="B74" s="4"/>
      <c r="C74" s="4"/>
      <c r="D74" s="4"/>
      <c r="E74" s="4"/>
      <c r="F74" s="6"/>
      <c r="G74" s="4"/>
      <c r="H74" s="3" t="str">
        <f>IF(A74="","",IF(YEAR(A74)&lt;&gt;'Settings'!$B$4,"",MONTH(A74)))</f>
        <v/>
      </c>
    </row>
    <row r="75" spans="1:8" x14ac:dyDescent="0.25">
      <c r="A75" s="7"/>
      <c r="B75" s="4"/>
      <c r="C75" s="4"/>
      <c r="D75" s="4"/>
      <c r="E75" s="4"/>
      <c r="F75" s="6"/>
      <c r="G75" s="4"/>
      <c r="H75" s="3" t="str">
        <f>IF(A75="","",IF(YEAR(A75)&lt;&gt;'Settings'!$B$4,"",MONTH(A75)))</f>
        <v/>
      </c>
    </row>
    <row r="76" spans="1:8" x14ac:dyDescent="0.25">
      <c r="A76" s="7"/>
      <c r="B76" s="4"/>
      <c r="C76" s="4"/>
      <c r="D76" s="4"/>
      <c r="E76" s="4"/>
      <c r="F76" s="6"/>
      <c r="G76" s="4"/>
      <c r="H76" s="3" t="str">
        <f>IF(A76="","",IF(YEAR(A76)&lt;&gt;'Settings'!$B$4,"",MONTH(A76)))</f>
        <v/>
      </c>
    </row>
    <row r="77" spans="1:8" x14ac:dyDescent="0.25">
      <c r="A77" s="7"/>
      <c r="B77" s="4"/>
      <c r="C77" s="4"/>
      <c r="D77" s="4"/>
      <c r="E77" s="4"/>
      <c r="F77" s="6"/>
      <c r="G77" s="4"/>
      <c r="H77" s="3" t="str">
        <f>IF(A77="","",IF(YEAR(A77)&lt;&gt;'Settings'!$B$4,"",MONTH(A77)))</f>
        <v/>
      </c>
    </row>
    <row r="78" spans="1:8" x14ac:dyDescent="0.25">
      <c r="A78" s="7"/>
      <c r="B78" s="4"/>
      <c r="C78" s="4"/>
      <c r="D78" s="4"/>
      <c r="E78" s="4"/>
      <c r="F78" s="6"/>
      <c r="G78" s="4"/>
      <c r="H78" s="3" t="str">
        <f>IF(A78="","",IF(YEAR(A78)&lt;&gt;'Settings'!$B$4,"",MONTH(A78)))</f>
        <v/>
      </c>
    </row>
    <row r="79" spans="1:8" x14ac:dyDescent="0.25">
      <c r="A79" s="7"/>
      <c r="B79" s="4"/>
      <c r="C79" s="4"/>
      <c r="D79" s="4"/>
      <c r="E79" s="4"/>
      <c r="F79" s="6"/>
      <c r="G79" s="4"/>
      <c r="H79" s="3" t="str">
        <f>IF(A79="","",IF(YEAR(A79)&lt;&gt;'Settings'!$B$4,"",MONTH(A79)))</f>
        <v/>
      </c>
    </row>
    <row r="80" spans="1:8" x14ac:dyDescent="0.25">
      <c r="A80" s="7"/>
      <c r="B80" s="4"/>
      <c r="C80" s="4"/>
      <c r="D80" s="4"/>
      <c r="E80" s="4"/>
      <c r="F80" s="6"/>
      <c r="G80" s="4"/>
      <c r="H80" s="3" t="str">
        <f>IF(A80="","",IF(YEAR(A80)&lt;&gt;'Settings'!$B$4,"",MONTH(A80)))</f>
        <v/>
      </c>
    </row>
    <row r="81" spans="1:8" x14ac:dyDescent="0.25">
      <c r="A81" s="7"/>
      <c r="B81" s="4"/>
      <c r="C81" s="4"/>
      <c r="D81" s="4"/>
      <c r="E81" s="4"/>
      <c r="F81" s="6"/>
      <c r="G81" s="4"/>
      <c r="H81" s="3" t="str">
        <f>IF(A81="","",IF(YEAR(A81)&lt;&gt;'Settings'!$B$4,"",MONTH(A81)))</f>
        <v/>
      </c>
    </row>
    <row r="82" spans="1:8" x14ac:dyDescent="0.25">
      <c r="A82" s="7"/>
      <c r="B82" s="4"/>
      <c r="C82" s="4"/>
      <c r="D82" s="4"/>
      <c r="E82" s="4"/>
      <c r="F82" s="6"/>
      <c r="G82" s="4"/>
      <c r="H82" s="3" t="str">
        <f>IF(A82="","",IF(YEAR(A82)&lt;&gt;'Settings'!$B$4,"",MONTH(A82)))</f>
        <v/>
      </c>
    </row>
    <row r="83" spans="1:8" x14ac:dyDescent="0.25">
      <c r="A83" s="7"/>
      <c r="B83" s="4"/>
      <c r="C83" s="4"/>
      <c r="D83" s="4"/>
      <c r="E83" s="4"/>
      <c r="F83" s="6"/>
      <c r="G83" s="4"/>
      <c r="H83" s="3" t="str">
        <f>IF(A83="","",IF(YEAR(A83)&lt;&gt;'Settings'!$B$4,"",MONTH(A83)))</f>
        <v/>
      </c>
    </row>
    <row r="84" spans="1:8" x14ac:dyDescent="0.25">
      <c r="A84" s="7"/>
      <c r="B84" s="4"/>
      <c r="C84" s="4"/>
      <c r="D84" s="4"/>
      <c r="E84" s="4"/>
      <c r="F84" s="6"/>
      <c r="G84" s="4"/>
      <c r="H84" s="3" t="str">
        <f>IF(A84="","",IF(YEAR(A84)&lt;&gt;'Settings'!$B$4,"",MONTH(A84)))</f>
        <v/>
      </c>
    </row>
    <row r="85" spans="1:8" x14ac:dyDescent="0.25">
      <c r="A85" s="7"/>
      <c r="B85" s="4"/>
      <c r="C85" s="4"/>
      <c r="D85" s="4"/>
      <c r="E85" s="4"/>
      <c r="F85" s="6"/>
      <c r="G85" s="4"/>
      <c r="H85" s="3" t="str">
        <f>IF(A85="","",IF(YEAR(A85)&lt;&gt;'Settings'!$B$4,"",MONTH(A85)))</f>
        <v/>
      </c>
    </row>
    <row r="86" spans="1:8" x14ac:dyDescent="0.25">
      <c r="A86" s="7"/>
      <c r="B86" s="4"/>
      <c r="C86" s="4"/>
      <c r="D86" s="4"/>
      <c r="E86" s="4"/>
      <c r="F86" s="6"/>
      <c r="G86" s="4"/>
      <c r="H86" s="3" t="str">
        <f>IF(A86="","",IF(YEAR(A86)&lt;&gt;'Settings'!$B$4,"",MONTH(A86)))</f>
        <v/>
      </c>
    </row>
    <row r="87" spans="1:8" x14ac:dyDescent="0.25">
      <c r="A87" s="7"/>
      <c r="B87" s="4"/>
      <c r="C87" s="4"/>
      <c r="D87" s="4"/>
      <c r="E87" s="4"/>
      <c r="F87" s="6"/>
      <c r="G87" s="4"/>
      <c r="H87" s="3" t="str">
        <f>IF(A87="","",IF(YEAR(A87)&lt;&gt;'Settings'!$B$4,"",MONTH(A87)))</f>
        <v/>
      </c>
    </row>
    <row r="88" spans="1:8" x14ac:dyDescent="0.25">
      <c r="A88" s="7"/>
      <c r="B88" s="4"/>
      <c r="C88" s="4"/>
      <c r="D88" s="4"/>
      <c r="E88" s="4"/>
      <c r="F88" s="6"/>
      <c r="G88" s="4"/>
      <c r="H88" s="3" t="str">
        <f>IF(A88="","",IF(YEAR(A88)&lt;&gt;'Settings'!$B$4,"",MONTH(A88)))</f>
        <v/>
      </c>
    </row>
    <row r="89" spans="1:8" x14ac:dyDescent="0.25">
      <c r="A89" s="7"/>
      <c r="B89" s="4"/>
      <c r="C89" s="4"/>
      <c r="D89" s="4"/>
      <c r="E89" s="4"/>
      <c r="F89" s="6"/>
      <c r="G89" s="4"/>
      <c r="H89" s="3" t="str">
        <f>IF(A89="","",IF(YEAR(A89)&lt;&gt;'Settings'!$B$4,"",MONTH(A89)))</f>
        <v/>
      </c>
    </row>
    <row r="90" spans="1:8" x14ac:dyDescent="0.25">
      <c r="A90" s="7"/>
      <c r="B90" s="4"/>
      <c r="C90" s="4"/>
      <c r="D90" s="4"/>
      <c r="E90" s="4"/>
      <c r="F90" s="6"/>
      <c r="G90" s="4"/>
      <c r="H90" s="3" t="str">
        <f>IF(A90="","",IF(YEAR(A90)&lt;&gt;'Settings'!$B$4,"",MONTH(A90)))</f>
        <v/>
      </c>
    </row>
    <row r="91" spans="1:8" x14ac:dyDescent="0.25">
      <c r="A91" s="7"/>
      <c r="B91" s="4"/>
      <c r="C91" s="4"/>
      <c r="D91" s="4"/>
      <c r="E91" s="4"/>
      <c r="F91" s="6"/>
      <c r="G91" s="4"/>
      <c r="H91" s="3" t="str">
        <f>IF(A91="","",IF(YEAR(A91)&lt;&gt;'Settings'!$B$4,"",MONTH(A91)))</f>
        <v/>
      </c>
    </row>
    <row r="92" spans="1:8" x14ac:dyDescent="0.25">
      <c r="A92" s="7"/>
      <c r="B92" s="4"/>
      <c r="C92" s="4"/>
      <c r="D92" s="4"/>
      <c r="E92" s="4"/>
      <c r="F92" s="6"/>
      <c r="G92" s="4"/>
      <c r="H92" s="3" t="str">
        <f>IF(A92="","",IF(YEAR(A92)&lt;&gt;'Settings'!$B$4,"",MONTH(A92)))</f>
        <v/>
      </c>
    </row>
    <row r="93" spans="1:8" x14ac:dyDescent="0.25">
      <c r="A93" s="7"/>
      <c r="B93" s="4"/>
      <c r="C93" s="4"/>
      <c r="D93" s="4"/>
      <c r="E93" s="4"/>
      <c r="F93" s="6"/>
      <c r="G93" s="4"/>
      <c r="H93" s="3" t="str">
        <f>IF(A93="","",IF(YEAR(A93)&lt;&gt;'Settings'!$B$4,"",MONTH(A93)))</f>
        <v/>
      </c>
    </row>
    <row r="94" spans="1:8" x14ac:dyDescent="0.25">
      <c r="A94" s="7"/>
      <c r="B94" s="4"/>
      <c r="C94" s="4"/>
      <c r="D94" s="4"/>
      <c r="E94" s="4"/>
      <c r="F94" s="6"/>
      <c r="G94" s="4"/>
      <c r="H94" s="3" t="str">
        <f>IF(A94="","",IF(YEAR(A94)&lt;&gt;'Settings'!$B$4,"",MONTH(A94)))</f>
        <v/>
      </c>
    </row>
    <row r="95" spans="1:8" x14ac:dyDescent="0.25">
      <c r="A95" s="7"/>
      <c r="B95" s="4"/>
      <c r="C95" s="4"/>
      <c r="D95" s="4"/>
      <c r="E95" s="4"/>
      <c r="F95" s="6"/>
      <c r="G95" s="4"/>
      <c r="H95" s="3" t="str">
        <f>IF(A95="","",IF(YEAR(A95)&lt;&gt;'Settings'!$B$4,"",MONTH(A95)))</f>
        <v/>
      </c>
    </row>
    <row r="96" spans="1:8" x14ac:dyDescent="0.25">
      <c r="A96" s="7"/>
      <c r="B96" s="4"/>
      <c r="C96" s="4"/>
      <c r="D96" s="4"/>
      <c r="E96" s="4"/>
      <c r="F96" s="6"/>
      <c r="G96" s="4"/>
      <c r="H96" s="3" t="str">
        <f>IF(A96="","",IF(YEAR(A96)&lt;&gt;'Settings'!$B$4,"",MONTH(A96)))</f>
        <v/>
      </c>
    </row>
    <row r="97" spans="1:8" x14ac:dyDescent="0.25">
      <c r="A97" s="7"/>
      <c r="B97" s="4"/>
      <c r="C97" s="4"/>
      <c r="D97" s="4"/>
      <c r="E97" s="4"/>
      <c r="F97" s="6"/>
      <c r="G97" s="4"/>
      <c r="H97" s="3" t="str">
        <f>IF(A97="","",IF(YEAR(A97)&lt;&gt;'Settings'!$B$4,"",MONTH(A97)))</f>
        <v/>
      </c>
    </row>
    <row r="98" spans="1:8" x14ac:dyDescent="0.25">
      <c r="A98" s="7"/>
      <c r="B98" s="4"/>
      <c r="C98" s="4"/>
      <c r="D98" s="4"/>
      <c r="E98" s="4"/>
      <c r="F98" s="6"/>
      <c r="G98" s="4"/>
      <c r="H98" s="3" t="str">
        <f>IF(A98="","",IF(YEAR(A98)&lt;&gt;'Settings'!$B$4,"",MONTH(A98)))</f>
        <v/>
      </c>
    </row>
    <row r="99" spans="1:8" x14ac:dyDescent="0.25">
      <c r="A99" s="7"/>
      <c r="B99" s="4"/>
      <c r="C99" s="4"/>
      <c r="D99" s="4"/>
      <c r="E99" s="4"/>
      <c r="F99" s="6"/>
      <c r="G99" s="4"/>
      <c r="H99" s="3" t="str">
        <f>IF(A99="","",IF(YEAR(A99)&lt;&gt;'Settings'!$B$4,"",MONTH(A99)))</f>
        <v/>
      </c>
    </row>
    <row r="100" spans="1:8" x14ac:dyDescent="0.25">
      <c r="A100" s="7"/>
      <c r="B100" s="4"/>
      <c r="C100" s="4"/>
      <c r="D100" s="4"/>
      <c r="E100" s="4"/>
      <c r="F100" s="6"/>
      <c r="G100" s="4"/>
      <c r="H100" s="3" t="str">
        <f>IF(A100="","",IF(YEAR(A100)&lt;&gt;'Settings'!$B$4,"",MONTH(A100)))</f>
        <v/>
      </c>
    </row>
    <row r="101" spans="1:8" x14ac:dyDescent="0.25">
      <c r="A101" s="7"/>
      <c r="B101" s="4"/>
      <c r="C101" s="4"/>
      <c r="D101" s="4"/>
      <c r="E101" s="4"/>
      <c r="F101" s="6"/>
      <c r="G101" s="4"/>
      <c r="H101" s="3" t="str">
        <f>IF(A101="","",IF(YEAR(A101)&lt;&gt;'Settings'!$B$4,"",MONTH(A101)))</f>
        <v/>
      </c>
    </row>
    <row r="102" spans="1:8" x14ac:dyDescent="0.25">
      <c r="A102" s="7"/>
      <c r="B102" s="4"/>
      <c r="C102" s="4"/>
      <c r="D102" s="4"/>
      <c r="E102" s="4"/>
      <c r="F102" s="6"/>
      <c r="G102" s="4"/>
      <c r="H102" s="3" t="str">
        <f>IF(A102="","",IF(YEAR(A102)&lt;&gt;'Settings'!$B$4,"",MONTH(A102)))</f>
        <v/>
      </c>
    </row>
    <row r="103" spans="1:8" x14ac:dyDescent="0.25">
      <c r="A103" s="7"/>
      <c r="B103" s="4"/>
      <c r="C103" s="4"/>
      <c r="D103" s="4"/>
      <c r="E103" s="4"/>
      <c r="F103" s="6"/>
      <c r="G103" s="4"/>
      <c r="H103" s="3" t="str">
        <f>IF(A103="","",IF(YEAR(A103)&lt;&gt;'Settings'!$B$4,"",MONTH(A103)))</f>
        <v/>
      </c>
    </row>
    <row r="104" spans="1:8" x14ac:dyDescent="0.25">
      <c r="A104" s="7"/>
      <c r="B104" s="4"/>
      <c r="C104" s="4"/>
      <c r="D104" s="4"/>
      <c r="E104" s="4"/>
      <c r="F104" s="6"/>
      <c r="G104" s="4"/>
      <c r="H104" s="3" t="str">
        <f>IF(A104="","",IF(YEAR(A104)&lt;&gt;'Settings'!$B$4,"",MONTH(A104)))</f>
        <v/>
      </c>
    </row>
    <row r="105" spans="1:8" x14ac:dyDescent="0.25">
      <c r="A105" s="7"/>
      <c r="B105" s="4"/>
      <c r="C105" s="4"/>
      <c r="D105" s="4"/>
      <c r="E105" s="4"/>
      <c r="F105" s="6"/>
      <c r="G105" s="4"/>
      <c r="H105" s="3" t="str">
        <f>IF(A105="","",IF(YEAR(A105)&lt;&gt;'Settings'!$B$4,"",MONTH(A105)))</f>
        <v/>
      </c>
    </row>
    <row r="106" spans="1:8" x14ac:dyDescent="0.25">
      <c r="A106" s="7"/>
      <c r="B106" s="4"/>
      <c r="C106" s="4"/>
      <c r="D106" s="4"/>
      <c r="E106" s="4"/>
      <c r="F106" s="6"/>
      <c r="G106" s="4"/>
      <c r="H106" s="3" t="str">
        <f>IF(A106="","",IF(YEAR(A106)&lt;&gt;'Settings'!$B$4,"",MONTH(A106)))</f>
        <v/>
      </c>
    </row>
    <row r="107" spans="1:8" x14ac:dyDescent="0.25">
      <c r="A107" s="7"/>
      <c r="B107" s="4"/>
      <c r="C107" s="4"/>
      <c r="D107" s="4"/>
      <c r="E107" s="4"/>
      <c r="F107" s="6"/>
      <c r="G107" s="4"/>
      <c r="H107" s="3" t="str">
        <f>IF(A107="","",IF(YEAR(A107)&lt;&gt;'Settings'!$B$4,"",MONTH(A107)))</f>
        <v/>
      </c>
    </row>
    <row r="108" spans="1:8" x14ac:dyDescent="0.25">
      <c r="A108" s="7"/>
      <c r="B108" s="4"/>
      <c r="C108" s="4"/>
      <c r="D108" s="4"/>
      <c r="E108" s="4"/>
      <c r="F108" s="6"/>
      <c r="G108" s="4"/>
      <c r="H108" s="3" t="str">
        <f>IF(A108="","",IF(YEAR(A108)&lt;&gt;'Settings'!$B$4,"",MONTH(A108)))</f>
        <v/>
      </c>
    </row>
    <row r="109" spans="1:8" x14ac:dyDescent="0.25">
      <c r="A109" s="7"/>
      <c r="B109" s="4"/>
      <c r="C109" s="4"/>
      <c r="D109" s="4"/>
      <c r="E109" s="4"/>
      <c r="F109" s="6"/>
      <c r="G109" s="4"/>
      <c r="H109" s="3" t="str">
        <f>IF(A109="","",IF(YEAR(A109)&lt;&gt;'Settings'!$B$4,"",MONTH(A109)))</f>
        <v/>
      </c>
    </row>
    <row r="110" spans="1:8" x14ac:dyDescent="0.25">
      <c r="A110" s="7"/>
      <c r="B110" s="4"/>
      <c r="C110" s="4"/>
      <c r="D110" s="4"/>
      <c r="E110" s="4"/>
      <c r="F110" s="6"/>
      <c r="G110" s="4"/>
      <c r="H110" s="3" t="str">
        <f>IF(A110="","",IF(YEAR(A110)&lt;&gt;'Settings'!$B$4,"",MONTH(A110)))</f>
        <v/>
      </c>
    </row>
    <row r="111" spans="1:8" x14ac:dyDescent="0.25">
      <c r="A111" s="7"/>
      <c r="B111" s="4"/>
      <c r="C111" s="4"/>
      <c r="D111" s="4"/>
      <c r="E111" s="4"/>
      <c r="F111" s="6"/>
      <c r="G111" s="4"/>
      <c r="H111" s="3" t="str">
        <f>IF(A111="","",IF(YEAR(A111)&lt;&gt;'Settings'!$B$4,"",MONTH(A111)))</f>
        <v/>
      </c>
    </row>
    <row r="112" spans="1:8" x14ac:dyDescent="0.25">
      <c r="A112" s="7"/>
      <c r="B112" s="4"/>
      <c r="C112" s="4"/>
      <c r="D112" s="4"/>
      <c r="E112" s="4"/>
      <c r="F112" s="6"/>
      <c r="G112" s="4"/>
      <c r="H112" s="3" t="str">
        <f>IF(A112="","",IF(YEAR(A112)&lt;&gt;'Settings'!$B$4,"",MONTH(A112)))</f>
        <v/>
      </c>
    </row>
    <row r="113" spans="1:8" x14ac:dyDescent="0.25">
      <c r="A113" s="7"/>
      <c r="B113" s="4"/>
      <c r="C113" s="4"/>
      <c r="D113" s="4"/>
      <c r="E113" s="4"/>
      <c r="F113" s="6"/>
      <c r="G113" s="4"/>
      <c r="H113" s="3" t="str">
        <f>IF(A113="","",IF(YEAR(A113)&lt;&gt;'Settings'!$B$4,"",MONTH(A113)))</f>
        <v/>
      </c>
    </row>
    <row r="114" spans="1:8" x14ac:dyDescent="0.25">
      <c r="A114" s="7"/>
      <c r="B114" s="4"/>
      <c r="C114" s="4"/>
      <c r="D114" s="4"/>
      <c r="E114" s="4"/>
      <c r="F114" s="6"/>
      <c r="G114" s="4"/>
      <c r="H114" s="3" t="str">
        <f>IF(A114="","",IF(YEAR(A114)&lt;&gt;'Settings'!$B$4,"",MONTH(A114)))</f>
        <v/>
      </c>
    </row>
    <row r="115" spans="1:8" x14ac:dyDescent="0.25">
      <c r="A115" s="7"/>
      <c r="B115" s="4"/>
      <c r="C115" s="4"/>
      <c r="D115" s="4"/>
      <c r="E115" s="4"/>
      <c r="F115" s="6"/>
      <c r="G115" s="4"/>
      <c r="H115" s="3" t="str">
        <f>IF(A115="","",IF(YEAR(A115)&lt;&gt;'Settings'!$B$4,"",MONTH(A115)))</f>
        <v/>
      </c>
    </row>
    <row r="116" spans="1:8" x14ac:dyDescent="0.25">
      <c r="A116" s="7"/>
      <c r="B116" s="4"/>
      <c r="C116" s="4"/>
      <c r="D116" s="4"/>
      <c r="E116" s="4"/>
      <c r="F116" s="6"/>
      <c r="G116" s="4"/>
      <c r="H116" s="3" t="str">
        <f>IF(A116="","",IF(YEAR(A116)&lt;&gt;'Settings'!$B$4,"",MONTH(A116)))</f>
        <v/>
      </c>
    </row>
    <row r="117" spans="1:8" x14ac:dyDescent="0.25">
      <c r="A117" s="7"/>
      <c r="B117" s="4"/>
      <c r="C117" s="4"/>
      <c r="D117" s="4"/>
      <c r="E117" s="4"/>
      <c r="F117" s="6"/>
      <c r="G117" s="4"/>
      <c r="H117" s="3" t="str">
        <f>IF(A117="","",IF(YEAR(A117)&lt;&gt;'Settings'!$B$4,"",MONTH(A117)))</f>
        <v/>
      </c>
    </row>
    <row r="118" spans="1:8" x14ac:dyDescent="0.25">
      <c r="A118" s="7"/>
      <c r="B118" s="4"/>
      <c r="C118" s="4"/>
      <c r="D118" s="4"/>
      <c r="E118" s="4"/>
      <c r="F118" s="6"/>
      <c r="G118" s="4"/>
      <c r="H118" s="3" t="str">
        <f>IF(A118="","",IF(YEAR(A118)&lt;&gt;'Settings'!$B$4,"",MONTH(A118)))</f>
        <v/>
      </c>
    </row>
    <row r="119" spans="1:8" x14ac:dyDescent="0.25">
      <c r="A119" s="7"/>
      <c r="B119" s="4"/>
      <c r="C119" s="4"/>
      <c r="D119" s="4"/>
      <c r="E119" s="4"/>
      <c r="F119" s="6"/>
      <c r="G119" s="4"/>
      <c r="H119" s="3" t="str">
        <f>IF(A119="","",IF(YEAR(A119)&lt;&gt;'Settings'!$B$4,"",MONTH(A119)))</f>
        <v/>
      </c>
    </row>
    <row r="120" spans="1:8" x14ac:dyDescent="0.25">
      <c r="A120" s="7"/>
      <c r="B120" s="4"/>
      <c r="C120" s="4"/>
      <c r="D120" s="4"/>
      <c r="E120" s="4"/>
      <c r="F120" s="6"/>
      <c r="G120" s="4"/>
      <c r="H120" s="3" t="str">
        <f>IF(A120="","",IF(YEAR(A120)&lt;&gt;'Settings'!$B$4,"",MONTH(A120)))</f>
        <v/>
      </c>
    </row>
    <row r="121" spans="1:8" x14ac:dyDescent="0.25">
      <c r="A121" s="7"/>
      <c r="B121" s="4"/>
      <c r="C121" s="4"/>
      <c r="D121" s="4"/>
      <c r="E121" s="4"/>
      <c r="F121" s="6"/>
      <c r="G121" s="4"/>
      <c r="H121" s="3" t="str">
        <f>IF(A121="","",IF(YEAR(A121)&lt;&gt;'Settings'!$B$4,"",MONTH(A121)))</f>
        <v/>
      </c>
    </row>
    <row r="122" spans="1:8" x14ac:dyDescent="0.25">
      <c r="A122" s="7"/>
      <c r="B122" s="4"/>
      <c r="C122" s="4"/>
      <c r="D122" s="4"/>
      <c r="E122" s="4"/>
      <c r="F122" s="6"/>
      <c r="G122" s="4"/>
      <c r="H122" s="3" t="str">
        <f>IF(A122="","",IF(YEAR(A122)&lt;&gt;'Settings'!$B$4,"",MONTH(A122)))</f>
        <v/>
      </c>
    </row>
    <row r="123" spans="1:8" x14ac:dyDescent="0.25">
      <c r="A123" s="7"/>
      <c r="B123" s="4"/>
      <c r="C123" s="4"/>
      <c r="D123" s="4"/>
      <c r="E123" s="4"/>
      <c r="F123" s="6"/>
      <c r="G123" s="4"/>
      <c r="H123" s="3" t="str">
        <f>IF(A123="","",IF(YEAR(A123)&lt;&gt;'Settings'!$B$4,"",MONTH(A123)))</f>
        <v/>
      </c>
    </row>
    <row r="124" spans="1:8" x14ac:dyDescent="0.25">
      <c r="A124" s="7"/>
      <c r="B124" s="4"/>
      <c r="C124" s="4"/>
      <c r="D124" s="4"/>
      <c r="E124" s="4"/>
      <c r="F124" s="6"/>
      <c r="G124" s="4"/>
      <c r="H124" s="3" t="str">
        <f>IF(A124="","",IF(YEAR(A124)&lt;&gt;'Settings'!$B$4,"",MONTH(A124)))</f>
        <v/>
      </c>
    </row>
    <row r="125" spans="1:8" x14ac:dyDescent="0.25">
      <c r="A125" s="7"/>
      <c r="B125" s="4"/>
      <c r="C125" s="4"/>
      <c r="D125" s="4"/>
      <c r="E125" s="4"/>
      <c r="F125" s="6"/>
      <c r="G125" s="4"/>
      <c r="H125" s="3" t="str">
        <f>IF(A125="","",IF(YEAR(A125)&lt;&gt;'Settings'!$B$4,"",MONTH(A125)))</f>
        <v/>
      </c>
    </row>
    <row r="126" spans="1:8" x14ac:dyDescent="0.25">
      <c r="A126" s="7"/>
      <c r="B126" s="4"/>
      <c r="C126" s="4"/>
      <c r="D126" s="4"/>
      <c r="E126" s="4"/>
      <c r="F126" s="6"/>
      <c r="G126" s="4"/>
      <c r="H126" s="3" t="str">
        <f>IF(A126="","",IF(YEAR(A126)&lt;&gt;'Settings'!$B$4,"",MONTH(A126)))</f>
        <v/>
      </c>
    </row>
    <row r="127" spans="1:8" x14ac:dyDescent="0.25">
      <c r="A127" s="7"/>
      <c r="B127" s="4"/>
      <c r="C127" s="4"/>
      <c r="D127" s="4"/>
      <c r="E127" s="4"/>
      <c r="F127" s="6"/>
      <c r="G127" s="4"/>
      <c r="H127" s="3" t="str">
        <f>IF(A127="","",IF(YEAR(A127)&lt;&gt;'Settings'!$B$4,"",MONTH(A127)))</f>
        <v/>
      </c>
    </row>
    <row r="128" spans="1:8" x14ac:dyDescent="0.25">
      <c r="A128" s="7"/>
      <c r="B128" s="4"/>
      <c r="C128" s="4"/>
      <c r="D128" s="4"/>
      <c r="E128" s="4"/>
      <c r="F128" s="6"/>
      <c r="G128" s="4"/>
      <c r="H128" s="3" t="str">
        <f>IF(A128="","",IF(YEAR(A128)&lt;&gt;'Settings'!$B$4,"",MONTH(A128)))</f>
        <v/>
      </c>
    </row>
    <row r="129" spans="1:8" x14ac:dyDescent="0.25">
      <c r="A129" s="7"/>
      <c r="B129" s="4"/>
      <c r="C129" s="4"/>
      <c r="D129" s="4"/>
      <c r="E129" s="4"/>
      <c r="F129" s="6"/>
      <c r="G129" s="4"/>
      <c r="H129" s="3" t="str">
        <f>IF(A129="","",IF(YEAR(A129)&lt;&gt;'Settings'!$B$4,"",MONTH(A129)))</f>
        <v/>
      </c>
    </row>
    <row r="130" spans="1:8" x14ac:dyDescent="0.25">
      <c r="A130" s="7"/>
      <c r="B130" s="4"/>
      <c r="C130" s="4"/>
      <c r="D130" s="4"/>
      <c r="E130" s="4"/>
      <c r="F130" s="6"/>
      <c r="G130" s="4"/>
      <c r="H130" s="3" t="str">
        <f>IF(A130="","",IF(YEAR(A130)&lt;&gt;'Settings'!$B$4,"",MONTH(A130)))</f>
        <v/>
      </c>
    </row>
    <row r="131" spans="1:8" x14ac:dyDescent="0.25">
      <c r="A131" s="7"/>
      <c r="B131" s="4"/>
      <c r="C131" s="4"/>
      <c r="D131" s="4"/>
      <c r="E131" s="4"/>
      <c r="F131" s="6"/>
      <c r="G131" s="4"/>
      <c r="H131" s="3" t="str">
        <f>IF(A131="","",IF(YEAR(A131)&lt;&gt;'Settings'!$B$4,"",MONTH(A131)))</f>
        <v/>
      </c>
    </row>
    <row r="132" spans="1:8" x14ac:dyDescent="0.25">
      <c r="A132" s="7"/>
      <c r="B132" s="4"/>
      <c r="C132" s="4"/>
      <c r="D132" s="4"/>
      <c r="E132" s="4"/>
      <c r="F132" s="6"/>
      <c r="G132" s="4"/>
      <c r="H132" s="3" t="str">
        <f>IF(A132="","",IF(YEAR(A132)&lt;&gt;'Settings'!$B$4,"",MONTH(A132)))</f>
        <v/>
      </c>
    </row>
    <row r="133" spans="1:8" x14ac:dyDescent="0.25">
      <c r="A133" s="7"/>
      <c r="B133" s="4"/>
      <c r="C133" s="4"/>
      <c r="D133" s="4"/>
      <c r="E133" s="4"/>
      <c r="F133" s="6"/>
      <c r="G133" s="4"/>
      <c r="H133" s="3" t="str">
        <f>IF(A133="","",IF(YEAR(A133)&lt;&gt;'Settings'!$B$4,"",MONTH(A133)))</f>
        <v/>
      </c>
    </row>
    <row r="134" spans="1:8" x14ac:dyDescent="0.25">
      <c r="A134" s="7"/>
      <c r="B134" s="4"/>
      <c r="C134" s="4"/>
      <c r="D134" s="4"/>
      <c r="E134" s="4"/>
      <c r="F134" s="6"/>
      <c r="G134" s="4"/>
      <c r="H134" s="3" t="str">
        <f>IF(A134="","",IF(YEAR(A134)&lt;&gt;'Settings'!$B$4,"",MONTH(A134)))</f>
        <v/>
      </c>
    </row>
    <row r="135" spans="1:8" x14ac:dyDescent="0.25">
      <c r="A135" s="7"/>
      <c r="B135" s="4"/>
      <c r="C135" s="4"/>
      <c r="D135" s="4"/>
      <c r="E135" s="4"/>
      <c r="F135" s="6"/>
      <c r="G135" s="4"/>
      <c r="H135" s="3" t="str">
        <f>IF(A135="","",IF(YEAR(A135)&lt;&gt;'Settings'!$B$4,"",MONTH(A135)))</f>
        <v/>
      </c>
    </row>
    <row r="136" spans="1:8" x14ac:dyDescent="0.25">
      <c r="A136" s="7"/>
      <c r="B136" s="4"/>
      <c r="C136" s="4"/>
      <c r="D136" s="4"/>
      <c r="E136" s="4"/>
      <c r="F136" s="6"/>
      <c r="G136" s="4"/>
      <c r="H136" s="3" t="str">
        <f>IF(A136="","",IF(YEAR(A136)&lt;&gt;'Settings'!$B$4,"",MONTH(A136)))</f>
        <v/>
      </c>
    </row>
    <row r="137" spans="1:8" x14ac:dyDescent="0.25">
      <c r="A137" s="7"/>
      <c r="B137" s="4"/>
      <c r="C137" s="4"/>
      <c r="D137" s="4"/>
      <c r="E137" s="4"/>
      <c r="F137" s="6"/>
      <c r="G137" s="4"/>
      <c r="H137" s="3" t="str">
        <f>IF(A137="","",IF(YEAR(A137)&lt;&gt;'Settings'!$B$4,"",MONTH(A137)))</f>
        <v/>
      </c>
    </row>
    <row r="138" spans="1:8" x14ac:dyDescent="0.25">
      <c r="A138" s="7"/>
      <c r="B138" s="4"/>
      <c r="C138" s="4"/>
      <c r="D138" s="4"/>
      <c r="E138" s="4"/>
      <c r="F138" s="6"/>
      <c r="G138" s="4"/>
      <c r="H138" s="3" t="str">
        <f>IF(A138="","",IF(YEAR(A138)&lt;&gt;'Settings'!$B$4,"",MONTH(A138)))</f>
        <v/>
      </c>
    </row>
    <row r="139" spans="1:8" x14ac:dyDescent="0.25">
      <c r="A139" s="7"/>
      <c r="B139" s="4"/>
      <c r="C139" s="4"/>
      <c r="D139" s="4"/>
      <c r="E139" s="4"/>
      <c r="F139" s="6"/>
      <c r="G139" s="4"/>
      <c r="H139" s="3" t="str">
        <f>IF(A139="","",IF(YEAR(A139)&lt;&gt;'Settings'!$B$4,"",MONTH(A139)))</f>
        <v/>
      </c>
    </row>
    <row r="140" spans="1:8" x14ac:dyDescent="0.25">
      <c r="A140" s="7"/>
      <c r="B140" s="4"/>
      <c r="C140" s="4"/>
      <c r="D140" s="4"/>
      <c r="E140" s="4"/>
      <c r="F140" s="6"/>
      <c r="G140" s="4"/>
      <c r="H140" s="3" t="str">
        <f>IF(A140="","",IF(YEAR(A140)&lt;&gt;'Settings'!$B$4,"",MONTH(A140)))</f>
        <v/>
      </c>
    </row>
    <row r="141" spans="1:8" x14ac:dyDescent="0.25">
      <c r="A141" s="7"/>
      <c r="B141" s="4"/>
      <c r="C141" s="4"/>
      <c r="D141" s="4"/>
      <c r="E141" s="4"/>
      <c r="F141" s="6"/>
      <c r="G141" s="4"/>
      <c r="H141" s="3" t="str">
        <f>IF(A141="","",IF(YEAR(A141)&lt;&gt;'Settings'!$B$4,"",MONTH(A141)))</f>
        <v/>
      </c>
    </row>
    <row r="142" spans="1:8" x14ac:dyDescent="0.25">
      <c r="A142" s="7"/>
      <c r="B142" s="4"/>
      <c r="C142" s="4"/>
      <c r="D142" s="4"/>
      <c r="E142" s="4"/>
      <c r="F142" s="6"/>
      <c r="G142" s="4"/>
      <c r="H142" s="3" t="str">
        <f>IF(A142="","",IF(YEAR(A142)&lt;&gt;'Settings'!$B$4,"",MONTH(A142)))</f>
        <v/>
      </c>
    </row>
    <row r="143" spans="1:8" x14ac:dyDescent="0.25">
      <c r="A143" s="7"/>
      <c r="B143" s="4"/>
      <c r="C143" s="4"/>
      <c r="D143" s="4"/>
      <c r="E143" s="4"/>
      <c r="F143" s="6"/>
      <c r="G143" s="4"/>
      <c r="H143" s="3" t="str">
        <f>IF(A143="","",IF(YEAR(A143)&lt;&gt;'Settings'!$B$4,"",MONTH(A143)))</f>
        <v/>
      </c>
    </row>
    <row r="144" spans="1:8" x14ac:dyDescent="0.25">
      <c r="A144" s="7"/>
      <c r="B144" s="4"/>
      <c r="C144" s="4"/>
      <c r="D144" s="4"/>
      <c r="E144" s="4"/>
      <c r="F144" s="6"/>
      <c r="G144" s="4"/>
      <c r="H144" s="3" t="str">
        <f>IF(A144="","",IF(YEAR(A144)&lt;&gt;'Settings'!$B$4,"",MONTH(A144)))</f>
        <v/>
      </c>
    </row>
    <row r="145" spans="1:8" x14ac:dyDescent="0.25">
      <c r="A145" s="7"/>
      <c r="B145" s="4"/>
      <c r="C145" s="4"/>
      <c r="D145" s="4"/>
      <c r="E145" s="4"/>
      <c r="F145" s="6"/>
      <c r="G145" s="4"/>
      <c r="H145" s="3" t="str">
        <f>IF(A145="","",IF(YEAR(A145)&lt;&gt;'Settings'!$B$4,"",MONTH(A145)))</f>
        <v/>
      </c>
    </row>
    <row r="146" spans="1:8" x14ac:dyDescent="0.25">
      <c r="A146" s="7"/>
      <c r="B146" s="4"/>
      <c r="C146" s="4"/>
      <c r="D146" s="4"/>
      <c r="E146" s="4"/>
      <c r="F146" s="6"/>
      <c r="G146" s="4"/>
      <c r="H146" s="3" t="str">
        <f>IF(A146="","",IF(YEAR(A146)&lt;&gt;'Settings'!$B$4,"",MONTH(A146)))</f>
        <v/>
      </c>
    </row>
    <row r="147" spans="1:8" x14ac:dyDescent="0.25">
      <c r="A147" s="7"/>
      <c r="B147" s="4"/>
      <c r="C147" s="4"/>
      <c r="D147" s="4"/>
      <c r="E147" s="4"/>
      <c r="F147" s="6"/>
      <c r="G147" s="4"/>
      <c r="H147" s="3" t="str">
        <f>IF(A147="","",IF(YEAR(A147)&lt;&gt;'Settings'!$B$4,"",MONTH(A147)))</f>
        <v/>
      </c>
    </row>
    <row r="148" spans="1:8" x14ac:dyDescent="0.25">
      <c r="A148" s="7"/>
      <c r="B148" s="4"/>
      <c r="C148" s="4"/>
      <c r="D148" s="4"/>
      <c r="E148" s="4"/>
      <c r="F148" s="6"/>
      <c r="G148" s="4"/>
      <c r="H148" s="3" t="str">
        <f>IF(A148="","",IF(YEAR(A148)&lt;&gt;'Settings'!$B$4,"",MONTH(A148)))</f>
        <v/>
      </c>
    </row>
    <row r="149" spans="1:8" x14ac:dyDescent="0.25">
      <c r="A149" s="7"/>
      <c r="B149" s="4"/>
      <c r="C149" s="4"/>
      <c r="D149" s="4"/>
      <c r="E149" s="4"/>
      <c r="F149" s="6"/>
      <c r="G149" s="4"/>
      <c r="H149" s="3" t="str">
        <f>IF(A149="","",IF(YEAR(A149)&lt;&gt;'Settings'!$B$4,"",MONTH(A149)))</f>
        <v/>
      </c>
    </row>
    <row r="150" spans="1:8" x14ac:dyDescent="0.25">
      <c r="A150" s="7"/>
      <c r="B150" s="4"/>
      <c r="C150" s="4"/>
      <c r="D150" s="4"/>
      <c r="E150" s="4"/>
      <c r="F150" s="6"/>
      <c r="G150" s="4"/>
      <c r="H150" s="3" t="str">
        <f>IF(A150="","",IF(YEAR(A150)&lt;&gt;'Settings'!$B$4,"",MONTH(A150)))</f>
        <v/>
      </c>
    </row>
    <row r="151" spans="1:8" x14ac:dyDescent="0.25">
      <c r="A151" s="7"/>
      <c r="B151" s="4"/>
      <c r="C151" s="4"/>
      <c r="D151" s="4"/>
      <c r="E151" s="4"/>
      <c r="F151" s="6"/>
      <c r="G151" s="4"/>
      <c r="H151" s="3" t="str">
        <f>IF(A151="","",IF(YEAR(A151)&lt;&gt;'Settings'!$B$4,"",MONTH(A151)))</f>
        <v/>
      </c>
    </row>
    <row r="152" spans="1:8" x14ac:dyDescent="0.25">
      <c r="A152" s="7"/>
      <c r="B152" s="4"/>
      <c r="C152" s="4"/>
      <c r="D152" s="4"/>
      <c r="E152" s="4"/>
      <c r="F152" s="6"/>
      <c r="G152" s="4"/>
      <c r="H152" s="3" t="str">
        <f>IF(A152="","",IF(YEAR(A152)&lt;&gt;'Settings'!$B$4,"",MONTH(A152)))</f>
        <v/>
      </c>
    </row>
    <row r="153" spans="1:8" x14ac:dyDescent="0.25">
      <c r="A153" s="7"/>
      <c r="B153" s="4"/>
      <c r="C153" s="4"/>
      <c r="D153" s="4"/>
      <c r="E153" s="4"/>
      <c r="F153" s="6"/>
      <c r="G153" s="4"/>
      <c r="H153" s="3" t="str">
        <f>IF(A153="","",IF(YEAR(A153)&lt;&gt;'Settings'!$B$4,"",MONTH(A153)))</f>
        <v/>
      </c>
    </row>
    <row r="154" spans="1:8" x14ac:dyDescent="0.25">
      <c r="A154" s="7"/>
      <c r="B154" s="4"/>
      <c r="C154" s="4"/>
      <c r="D154" s="4"/>
      <c r="E154" s="4"/>
      <c r="F154" s="6"/>
      <c r="G154" s="4"/>
      <c r="H154" s="3" t="str">
        <f>IF(A154="","",IF(YEAR(A154)&lt;&gt;'Settings'!$B$4,"",MONTH(A154)))</f>
        <v/>
      </c>
    </row>
    <row r="155" spans="1:8" x14ac:dyDescent="0.25">
      <c r="A155" s="7"/>
      <c r="B155" s="4"/>
      <c r="C155" s="4"/>
      <c r="D155" s="4"/>
      <c r="E155" s="4"/>
      <c r="F155" s="6"/>
      <c r="G155" s="4"/>
      <c r="H155" s="3" t="str">
        <f>IF(A155="","",IF(YEAR(A155)&lt;&gt;'Settings'!$B$4,"",MONTH(A155)))</f>
        <v/>
      </c>
    </row>
    <row r="156" spans="1:8" x14ac:dyDescent="0.25">
      <c r="A156" s="7"/>
      <c r="B156" s="4"/>
      <c r="C156" s="4"/>
      <c r="D156" s="4"/>
      <c r="E156" s="4"/>
      <c r="F156" s="6"/>
      <c r="G156" s="4"/>
      <c r="H156" s="3" t="str">
        <f>IF(A156="","",IF(YEAR(A156)&lt;&gt;'Settings'!$B$4,"",MONTH(A156)))</f>
        <v/>
      </c>
    </row>
    <row r="157" spans="1:8" x14ac:dyDescent="0.25">
      <c r="A157" s="7"/>
      <c r="B157" s="4"/>
      <c r="C157" s="4"/>
      <c r="D157" s="4"/>
      <c r="E157" s="4"/>
      <c r="F157" s="6"/>
      <c r="G157" s="4"/>
      <c r="H157" s="3" t="str">
        <f>IF(A157="","",IF(YEAR(A157)&lt;&gt;'Settings'!$B$4,"",MONTH(A157)))</f>
        <v/>
      </c>
    </row>
    <row r="158" spans="1:8" x14ac:dyDescent="0.25">
      <c r="A158" s="7"/>
      <c r="B158" s="4"/>
      <c r="C158" s="4"/>
      <c r="D158" s="4"/>
      <c r="E158" s="4"/>
      <c r="F158" s="6"/>
      <c r="G158" s="4"/>
      <c r="H158" s="3" t="str">
        <f>IF(A158="","",IF(YEAR(A158)&lt;&gt;'Settings'!$B$4,"",MONTH(A158)))</f>
        <v/>
      </c>
    </row>
    <row r="159" spans="1:8" x14ac:dyDescent="0.25">
      <c r="A159" s="7"/>
      <c r="B159" s="4"/>
      <c r="C159" s="4"/>
      <c r="D159" s="4"/>
      <c r="E159" s="4"/>
      <c r="F159" s="6"/>
      <c r="G159" s="4"/>
      <c r="H159" s="3" t="str">
        <f>IF(A159="","",IF(YEAR(A159)&lt;&gt;'Settings'!$B$4,"",MONTH(A159)))</f>
        <v/>
      </c>
    </row>
    <row r="160" spans="1:8" x14ac:dyDescent="0.25">
      <c r="A160" s="7"/>
      <c r="B160" s="4"/>
      <c r="C160" s="4"/>
      <c r="D160" s="4"/>
      <c r="E160" s="4"/>
      <c r="F160" s="6"/>
      <c r="G160" s="4"/>
      <c r="H160" s="3" t="str">
        <f>IF(A160="","",IF(YEAR(A160)&lt;&gt;'Settings'!$B$4,"",MONTH(A160)))</f>
        <v/>
      </c>
    </row>
    <row r="161" spans="1:8" x14ac:dyDescent="0.25">
      <c r="A161" s="7"/>
      <c r="B161" s="4"/>
      <c r="C161" s="4"/>
      <c r="D161" s="4"/>
      <c r="E161" s="4"/>
      <c r="F161" s="6"/>
      <c r="G161" s="4"/>
      <c r="H161" s="3" t="str">
        <f>IF(A161="","",IF(YEAR(A161)&lt;&gt;'Settings'!$B$4,"",MONTH(A161)))</f>
        <v/>
      </c>
    </row>
    <row r="162" spans="1:8" x14ac:dyDescent="0.25">
      <c r="A162" s="7"/>
      <c r="B162" s="4"/>
      <c r="C162" s="4"/>
      <c r="D162" s="4"/>
      <c r="E162" s="4"/>
      <c r="F162" s="6"/>
      <c r="G162" s="4"/>
      <c r="H162" s="3" t="str">
        <f>IF(A162="","",IF(YEAR(A162)&lt;&gt;'Settings'!$B$4,"",MONTH(A162)))</f>
        <v/>
      </c>
    </row>
    <row r="163" spans="1:8" x14ac:dyDescent="0.25">
      <c r="A163" s="7"/>
      <c r="B163" s="4"/>
      <c r="C163" s="4"/>
      <c r="D163" s="4"/>
      <c r="E163" s="4"/>
      <c r="F163" s="6"/>
      <c r="G163" s="4"/>
      <c r="H163" s="3" t="str">
        <f>IF(A163="","",IF(YEAR(A163)&lt;&gt;'Settings'!$B$4,"",MONTH(A163)))</f>
        <v/>
      </c>
    </row>
    <row r="164" spans="1:8" x14ac:dyDescent="0.25">
      <c r="A164" s="7"/>
      <c r="B164" s="4"/>
      <c r="C164" s="4"/>
      <c r="D164" s="4"/>
      <c r="E164" s="4"/>
      <c r="F164" s="6"/>
      <c r="G164" s="4"/>
      <c r="H164" s="3" t="str">
        <f>IF(A164="","",IF(YEAR(A164)&lt;&gt;'Settings'!$B$4,"",MONTH(A164)))</f>
        <v/>
      </c>
    </row>
    <row r="165" spans="1:8" x14ac:dyDescent="0.25">
      <c r="A165" s="7"/>
      <c r="B165" s="4"/>
      <c r="C165" s="4"/>
      <c r="D165" s="4"/>
      <c r="E165" s="4"/>
      <c r="F165" s="6"/>
      <c r="G165" s="4"/>
      <c r="H165" s="3" t="str">
        <f>IF(A165="","",IF(YEAR(A165)&lt;&gt;'Settings'!$B$4,"",MONTH(A165)))</f>
        <v/>
      </c>
    </row>
    <row r="166" spans="1:8" x14ac:dyDescent="0.25">
      <c r="A166" s="7"/>
      <c r="B166" s="4"/>
      <c r="C166" s="4"/>
      <c r="D166" s="4"/>
      <c r="E166" s="4"/>
      <c r="F166" s="6"/>
      <c r="G166" s="4"/>
      <c r="H166" s="3" t="str">
        <f>IF(A166="","",IF(YEAR(A166)&lt;&gt;'Settings'!$B$4,"",MONTH(A166)))</f>
        <v/>
      </c>
    </row>
    <row r="167" spans="1:8" x14ac:dyDescent="0.25">
      <c r="A167" s="7"/>
      <c r="B167" s="4"/>
      <c r="C167" s="4"/>
      <c r="D167" s="4"/>
      <c r="E167" s="4"/>
      <c r="F167" s="6"/>
      <c r="G167" s="4"/>
      <c r="H167" s="3" t="str">
        <f>IF(A167="","",IF(YEAR(A167)&lt;&gt;'Settings'!$B$4,"",MONTH(A167)))</f>
        <v/>
      </c>
    </row>
    <row r="168" spans="1:8" x14ac:dyDescent="0.25">
      <c r="A168" s="7"/>
      <c r="B168" s="4"/>
      <c r="C168" s="4"/>
      <c r="D168" s="4"/>
      <c r="E168" s="4"/>
      <c r="F168" s="6"/>
      <c r="G168" s="4"/>
      <c r="H168" s="3" t="str">
        <f>IF(A168="","",IF(YEAR(A168)&lt;&gt;'Settings'!$B$4,"",MONTH(A168)))</f>
        <v/>
      </c>
    </row>
    <row r="169" spans="1:8" x14ac:dyDescent="0.25">
      <c r="A169" s="7"/>
      <c r="B169" s="4"/>
      <c r="C169" s="4"/>
      <c r="D169" s="4"/>
      <c r="E169" s="4"/>
      <c r="F169" s="6"/>
      <c r="G169" s="4"/>
      <c r="H169" s="3" t="str">
        <f>IF(A169="","",IF(YEAR(A169)&lt;&gt;'Settings'!$B$4,"",MONTH(A169)))</f>
        <v/>
      </c>
    </row>
    <row r="170" spans="1:8" x14ac:dyDescent="0.25">
      <c r="A170" s="7"/>
      <c r="B170" s="4"/>
      <c r="C170" s="4"/>
      <c r="D170" s="4"/>
      <c r="E170" s="4"/>
      <c r="F170" s="6"/>
      <c r="G170" s="4"/>
      <c r="H170" s="3" t="str">
        <f>IF(A170="","",IF(YEAR(A170)&lt;&gt;'Settings'!$B$4,"",MONTH(A170)))</f>
        <v/>
      </c>
    </row>
    <row r="171" spans="1:8" x14ac:dyDescent="0.25">
      <c r="A171" s="7"/>
      <c r="B171" s="4"/>
      <c r="C171" s="4"/>
      <c r="D171" s="4"/>
      <c r="E171" s="4"/>
      <c r="F171" s="6"/>
      <c r="G171" s="4"/>
      <c r="H171" s="3" t="str">
        <f>IF(A171="","",IF(YEAR(A171)&lt;&gt;'Settings'!$B$4,"",MONTH(A171)))</f>
        <v/>
      </c>
    </row>
    <row r="172" spans="1:8" x14ac:dyDescent="0.25">
      <c r="A172" s="7"/>
      <c r="B172" s="4"/>
      <c r="C172" s="4"/>
      <c r="D172" s="4"/>
      <c r="E172" s="4"/>
      <c r="F172" s="6"/>
      <c r="G172" s="4"/>
      <c r="H172" s="3" t="str">
        <f>IF(A172="","",IF(YEAR(A172)&lt;&gt;'Settings'!$B$4,"",MONTH(A172)))</f>
        <v/>
      </c>
    </row>
    <row r="173" spans="1:8" x14ac:dyDescent="0.25">
      <c r="A173" s="7"/>
      <c r="B173" s="4"/>
      <c r="C173" s="4"/>
      <c r="D173" s="4"/>
      <c r="E173" s="4"/>
      <c r="F173" s="6"/>
      <c r="G173" s="4"/>
      <c r="H173" s="3" t="str">
        <f>IF(A173="","",IF(YEAR(A173)&lt;&gt;'Settings'!$B$4,"",MONTH(A173)))</f>
        <v/>
      </c>
    </row>
    <row r="174" spans="1:8" x14ac:dyDescent="0.25">
      <c r="A174" s="7"/>
      <c r="B174" s="4"/>
      <c r="C174" s="4"/>
      <c r="D174" s="4"/>
      <c r="E174" s="4"/>
      <c r="F174" s="6"/>
      <c r="G174" s="4"/>
      <c r="H174" s="3" t="str">
        <f>IF(A174="","",IF(YEAR(A174)&lt;&gt;'Settings'!$B$4,"",MONTH(A174)))</f>
        <v/>
      </c>
    </row>
    <row r="175" spans="1:8" x14ac:dyDescent="0.25">
      <c r="A175" s="7"/>
      <c r="B175" s="4"/>
      <c r="C175" s="4"/>
      <c r="D175" s="4"/>
      <c r="E175" s="4"/>
      <c r="F175" s="6"/>
      <c r="G175" s="4"/>
      <c r="H175" s="3" t="str">
        <f>IF(A175="","",IF(YEAR(A175)&lt;&gt;'Settings'!$B$4,"",MONTH(A175)))</f>
        <v/>
      </c>
    </row>
    <row r="176" spans="1:8" x14ac:dyDescent="0.25">
      <c r="A176" s="7"/>
      <c r="B176" s="4"/>
      <c r="C176" s="4"/>
      <c r="D176" s="4"/>
      <c r="E176" s="4"/>
      <c r="F176" s="6"/>
      <c r="G176" s="4"/>
      <c r="H176" s="3" t="str">
        <f>IF(A176="","",IF(YEAR(A176)&lt;&gt;'Settings'!$B$4,"",MONTH(A176)))</f>
        <v/>
      </c>
    </row>
    <row r="177" spans="1:8" x14ac:dyDescent="0.25">
      <c r="A177" s="7"/>
      <c r="B177" s="4"/>
      <c r="C177" s="4"/>
      <c r="D177" s="4"/>
      <c r="E177" s="4"/>
      <c r="F177" s="6"/>
      <c r="G177" s="4"/>
      <c r="H177" s="3" t="str">
        <f>IF(A177="","",IF(YEAR(A177)&lt;&gt;'Settings'!$B$4,"",MONTH(A177)))</f>
        <v/>
      </c>
    </row>
    <row r="178" spans="1:8" x14ac:dyDescent="0.25">
      <c r="A178" s="7"/>
      <c r="B178" s="4"/>
      <c r="C178" s="4"/>
      <c r="D178" s="4"/>
      <c r="E178" s="4"/>
      <c r="F178" s="6"/>
      <c r="G178" s="4"/>
      <c r="H178" s="3" t="str">
        <f>IF(A178="","",IF(YEAR(A178)&lt;&gt;'Settings'!$B$4,"",MONTH(A178)))</f>
        <v/>
      </c>
    </row>
    <row r="179" spans="1:8" x14ac:dyDescent="0.25">
      <c r="A179" s="7"/>
      <c r="B179" s="4"/>
      <c r="C179" s="4"/>
      <c r="D179" s="4"/>
      <c r="E179" s="4"/>
      <c r="F179" s="6"/>
      <c r="G179" s="4"/>
      <c r="H179" s="3" t="str">
        <f>IF(A179="","",IF(YEAR(A179)&lt;&gt;'Settings'!$B$4,"",MONTH(A179)))</f>
        <v/>
      </c>
    </row>
    <row r="180" spans="1:8" x14ac:dyDescent="0.25">
      <c r="A180" s="7"/>
      <c r="B180" s="4"/>
      <c r="C180" s="4"/>
      <c r="D180" s="4"/>
      <c r="E180" s="4"/>
      <c r="F180" s="6"/>
      <c r="G180" s="4"/>
      <c r="H180" s="3" t="str">
        <f>IF(A180="","",IF(YEAR(A180)&lt;&gt;'Settings'!$B$4,"",MONTH(A180)))</f>
        <v/>
      </c>
    </row>
    <row r="181" spans="1:8" x14ac:dyDescent="0.25">
      <c r="A181" s="7"/>
      <c r="B181" s="4"/>
      <c r="C181" s="4"/>
      <c r="D181" s="4"/>
      <c r="E181" s="4"/>
      <c r="F181" s="6"/>
      <c r="G181" s="4"/>
      <c r="H181" s="3" t="str">
        <f>IF(A181="","",IF(YEAR(A181)&lt;&gt;'Settings'!$B$4,"",MONTH(A181)))</f>
        <v/>
      </c>
    </row>
    <row r="182" spans="1:8" x14ac:dyDescent="0.25">
      <c r="A182" s="7"/>
      <c r="B182" s="4"/>
      <c r="C182" s="4"/>
      <c r="D182" s="4"/>
      <c r="E182" s="4"/>
      <c r="F182" s="6"/>
      <c r="G182" s="4"/>
      <c r="H182" s="3" t="str">
        <f>IF(A182="","",IF(YEAR(A182)&lt;&gt;'Settings'!$B$4,"",MONTH(A182)))</f>
        <v/>
      </c>
    </row>
    <row r="183" spans="1:8" x14ac:dyDescent="0.25">
      <c r="A183" s="7"/>
      <c r="B183" s="4"/>
      <c r="C183" s="4"/>
      <c r="D183" s="4"/>
      <c r="E183" s="4"/>
      <c r="F183" s="6"/>
      <c r="G183" s="4"/>
      <c r="H183" s="3" t="str">
        <f>IF(A183="","",IF(YEAR(A183)&lt;&gt;'Settings'!$B$4,"",MONTH(A183)))</f>
        <v/>
      </c>
    </row>
    <row r="184" spans="1:8" x14ac:dyDescent="0.25">
      <c r="A184" s="7"/>
      <c r="B184" s="4"/>
      <c r="C184" s="4"/>
      <c r="D184" s="4"/>
      <c r="E184" s="4"/>
      <c r="F184" s="6"/>
      <c r="G184" s="4"/>
      <c r="H184" s="3" t="str">
        <f>IF(A184="","",IF(YEAR(A184)&lt;&gt;'Settings'!$B$4,"",MONTH(A184)))</f>
        <v/>
      </c>
    </row>
    <row r="185" spans="1:8" x14ac:dyDescent="0.25">
      <c r="A185" s="7"/>
      <c r="B185" s="4"/>
      <c r="C185" s="4"/>
      <c r="D185" s="4"/>
      <c r="E185" s="4"/>
      <c r="F185" s="6"/>
      <c r="G185" s="4"/>
      <c r="H185" s="3" t="str">
        <f>IF(A185="","",IF(YEAR(A185)&lt;&gt;'Settings'!$B$4,"",MONTH(A185)))</f>
        <v/>
      </c>
    </row>
    <row r="186" spans="1:8" x14ac:dyDescent="0.25">
      <c r="A186" s="7"/>
      <c r="B186" s="4"/>
      <c r="C186" s="4"/>
      <c r="D186" s="4"/>
      <c r="E186" s="4"/>
      <c r="F186" s="6"/>
      <c r="G186" s="4"/>
      <c r="H186" s="3" t="str">
        <f>IF(A186="","",IF(YEAR(A186)&lt;&gt;'Settings'!$B$4,"",MONTH(A186)))</f>
        <v/>
      </c>
    </row>
    <row r="187" spans="1:8" x14ac:dyDescent="0.25">
      <c r="A187" s="7"/>
      <c r="B187" s="4"/>
      <c r="C187" s="4"/>
      <c r="D187" s="4"/>
      <c r="E187" s="4"/>
      <c r="F187" s="6"/>
      <c r="G187" s="4"/>
      <c r="H187" s="3" t="str">
        <f>IF(A187="","",IF(YEAR(A187)&lt;&gt;'Settings'!$B$4,"",MONTH(A187)))</f>
        <v/>
      </c>
    </row>
    <row r="188" spans="1:8" x14ac:dyDescent="0.25">
      <c r="A188" s="7"/>
      <c r="B188" s="4"/>
      <c r="C188" s="4"/>
      <c r="D188" s="4"/>
      <c r="E188" s="4"/>
      <c r="F188" s="6"/>
      <c r="G188" s="4"/>
      <c r="H188" s="3" t="str">
        <f>IF(A188="","",IF(YEAR(A188)&lt;&gt;'Settings'!$B$4,"",MONTH(A188)))</f>
        <v/>
      </c>
    </row>
    <row r="189" spans="1:8" x14ac:dyDescent="0.25">
      <c r="A189" s="7"/>
      <c r="B189" s="4"/>
      <c r="C189" s="4"/>
      <c r="D189" s="4"/>
      <c r="E189" s="4"/>
      <c r="F189" s="6"/>
      <c r="G189" s="4"/>
      <c r="H189" s="3" t="str">
        <f>IF(A189="","",IF(YEAR(A189)&lt;&gt;'Settings'!$B$4,"",MONTH(A189)))</f>
        <v/>
      </c>
    </row>
    <row r="190" spans="1:8" x14ac:dyDescent="0.25">
      <c r="A190" s="7"/>
      <c r="B190" s="4"/>
      <c r="C190" s="4"/>
      <c r="D190" s="4"/>
      <c r="E190" s="4"/>
      <c r="F190" s="6"/>
      <c r="G190" s="4"/>
      <c r="H190" s="3" t="str">
        <f>IF(A190="","",IF(YEAR(A190)&lt;&gt;'Settings'!$B$4,"",MONTH(A190)))</f>
        <v/>
      </c>
    </row>
    <row r="191" spans="1:8" x14ac:dyDescent="0.25">
      <c r="A191" s="7"/>
      <c r="B191" s="4"/>
      <c r="C191" s="4"/>
      <c r="D191" s="4"/>
      <c r="E191" s="4"/>
      <c r="F191" s="6"/>
      <c r="G191" s="4"/>
      <c r="H191" s="3" t="str">
        <f>IF(A191="","",IF(YEAR(A191)&lt;&gt;'Settings'!$B$4,"",MONTH(A191)))</f>
        <v/>
      </c>
    </row>
    <row r="192" spans="1:8" x14ac:dyDescent="0.25">
      <c r="A192" s="7"/>
      <c r="B192" s="4"/>
      <c r="C192" s="4"/>
      <c r="D192" s="4"/>
      <c r="E192" s="4"/>
      <c r="F192" s="6"/>
      <c r="G192" s="4"/>
      <c r="H192" s="3" t="str">
        <f>IF(A192="","",IF(YEAR(A192)&lt;&gt;'Settings'!$B$4,"",MONTH(A192)))</f>
        <v/>
      </c>
    </row>
    <row r="193" spans="1:8" x14ac:dyDescent="0.25">
      <c r="A193" s="7"/>
      <c r="B193" s="4"/>
      <c r="C193" s="4"/>
      <c r="D193" s="4"/>
      <c r="E193" s="4"/>
      <c r="F193" s="6"/>
      <c r="G193" s="4"/>
      <c r="H193" s="3" t="str">
        <f>IF(A193="","",IF(YEAR(A193)&lt;&gt;'Settings'!$B$4,"",MONTH(A193)))</f>
        <v/>
      </c>
    </row>
    <row r="194" spans="1:8" x14ac:dyDescent="0.25">
      <c r="A194" s="7"/>
      <c r="B194" s="4"/>
      <c r="C194" s="4"/>
      <c r="D194" s="4"/>
      <c r="E194" s="4"/>
      <c r="F194" s="6"/>
      <c r="G194" s="4"/>
      <c r="H194" s="3" t="str">
        <f>IF(A194="","",IF(YEAR(A194)&lt;&gt;'Settings'!$B$4,"",MONTH(A194)))</f>
        <v/>
      </c>
    </row>
    <row r="195" spans="1:8" x14ac:dyDescent="0.25">
      <c r="A195" s="7"/>
      <c r="B195" s="4"/>
      <c r="C195" s="4"/>
      <c r="D195" s="4"/>
      <c r="E195" s="4"/>
      <c r="F195" s="6"/>
      <c r="G195" s="4"/>
      <c r="H195" s="3" t="str">
        <f>IF(A195="","",IF(YEAR(A195)&lt;&gt;'Settings'!$B$4,"",MONTH(A195)))</f>
        <v/>
      </c>
    </row>
    <row r="196" spans="1:8" x14ac:dyDescent="0.25">
      <c r="A196" s="7"/>
      <c r="B196" s="4"/>
      <c r="C196" s="4"/>
      <c r="D196" s="4"/>
      <c r="E196" s="4"/>
      <c r="F196" s="6"/>
      <c r="G196" s="4"/>
      <c r="H196" s="3" t="str">
        <f>IF(A196="","",IF(YEAR(A196)&lt;&gt;'Settings'!$B$4,"",MONTH(A196)))</f>
        <v/>
      </c>
    </row>
    <row r="197" spans="1:8" x14ac:dyDescent="0.25">
      <c r="A197" s="7"/>
      <c r="B197" s="4"/>
      <c r="C197" s="4"/>
      <c r="D197" s="4"/>
      <c r="E197" s="4"/>
      <c r="F197" s="6"/>
      <c r="G197" s="4"/>
      <c r="H197" s="3" t="str">
        <f>IF(A197="","",IF(YEAR(A197)&lt;&gt;'Settings'!$B$4,"",MONTH(A197)))</f>
        <v/>
      </c>
    </row>
    <row r="198" spans="1:8" x14ac:dyDescent="0.25">
      <c r="A198" s="7"/>
      <c r="B198" s="4"/>
      <c r="C198" s="4"/>
      <c r="D198" s="4"/>
      <c r="E198" s="4"/>
      <c r="F198" s="6"/>
      <c r="G198" s="4"/>
      <c r="H198" s="3" t="str">
        <f>IF(A198="","",IF(YEAR(A198)&lt;&gt;'Settings'!$B$4,"",MONTH(A198)))</f>
        <v/>
      </c>
    </row>
    <row r="199" spans="1:8" x14ac:dyDescent="0.25">
      <c r="A199" s="7"/>
      <c r="B199" s="4"/>
      <c r="C199" s="4"/>
      <c r="D199" s="4"/>
      <c r="E199" s="4"/>
      <c r="F199" s="6"/>
      <c r="G199" s="4"/>
      <c r="H199" s="3" t="str">
        <f>IF(A199="","",IF(YEAR(A199)&lt;&gt;'Settings'!$B$4,"",MONTH(A199)))</f>
        <v/>
      </c>
    </row>
    <row r="200" spans="1:8" x14ac:dyDescent="0.25">
      <c r="A200" s="7"/>
      <c r="B200" s="4"/>
      <c r="C200" s="4"/>
      <c r="D200" s="4"/>
      <c r="E200" s="4"/>
      <c r="F200" s="6"/>
      <c r="G200" s="4"/>
      <c r="H200" s="3" t="str">
        <f>IF(A200="","",IF(YEAR(A200)&lt;&gt;'Settings'!$B$4,"",MONTH(A200)))</f>
        <v/>
      </c>
    </row>
    <row r="201" spans="1:8" x14ac:dyDescent="0.25">
      <c r="A201" s="7"/>
      <c r="B201" s="4"/>
      <c r="C201" s="4"/>
      <c r="D201" s="4"/>
      <c r="E201" s="4"/>
      <c r="F201" s="6"/>
      <c r="G201" s="4"/>
      <c r="H201" s="3" t="str">
        <f>IF(A201="","",IF(YEAR(A201)&lt;&gt;'Settings'!$B$4,"",MONTH(A201)))</f>
        <v/>
      </c>
    </row>
    <row r="202" spans="1:8" x14ac:dyDescent="0.25">
      <c r="A202" s="7"/>
      <c r="B202" s="4"/>
      <c r="C202" s="4"/>
      <c r="D202" s="4"/>
      <c r="E202" s="4"/>
      <c r="F202" s="6"/>
      <c r="G202" s="4"/>
      <c r="H202" s="3" t="str">
        <f>IF(A202="","",IF(YEAR(A202)&lt;&gt;'Settings'!$B$4,"",MONTH(A202)))</f>
        <v/>
      </c>
    </row>
    <row r="203" spans="1:8" x14ac:dyDescent="0.25">
      <c r="A203" s="7"/>
      <c r="B203" s="4"/>
      <c r="C203" s="4"/>
      <c r="D203" s="4"/>
      <c r="E203" s="4"/>
      <c r="F203" s="6"/>
      <c r="G203" s="4"/>
      <c r="H203" s="3" t="str">
        <f>IF(A203="","",IF(YEAR(A203)&lt;&gt;'Settings'!$B$4,"",MONTH(A203)))</f>
        <v/>
      </c>
    </row>
    <row r="204" spans="1:8" x14ac:dyDescent="0.25">
      <c r="A204" s="7"/>
      <c r="B204" s="4"/>
      <c r="C204" s="4"/>
      <c r="D204" s="4"/>
      <c r="E204" s="4"/>
      <c r="F204" s="6"/>
      <c r="G204" s="4"/>
      <c r="H204" s="3" t="str">
        <f>IF(A204="","",IF(YEAR(A204)&lt;&gt;'Settings'!$B$4,"",MONTH(A204)))</f>
        <v/>
      </c>
    </row>
    <row r="205" spans="1:8" x14ac:dyDescent="0.25">
      <c r="A205" s="7"/>
      <c r="B205" s="4"/>
      <c r="C205" s="4"/>
      <c r="D205" s="4"/>
      <c r="E205" s="4"/>
      <c r="F205" s="6"/>
      <c r="G205" s="4"/>
      <c r="H205" s="3" t="str">
        <f>IF(A205="","",IF(YEAR(A205)&lt;&gt;'Settings'!$B$4,"",MONTH(A205)))</f>
        <v/>
      </c>
    </row>
    <row r="206" spans="1:8" x14ac:dyDescent="0.25">
      <c r="A206" s="7"/>
      <c r="B206" s="4"/>
      <c r="C206" s="4"/>
      <c r="D206" s="4"/>
      <c r="E206" s="4"/>
      <c r="F206" s="6"/>
      <c r="G206" s="4"/>
      <c r="H206" s="3" t="str">
        <f>IF(A206="","",IF(YEAR(A206)&lt;&gt;'Settings'!$B$4,"",MONTH(A206)))</f>
        <v/>
      </c>
    </row>
    <row r="207" spans="1:8" x14ac:dyDescent="0.25">
      <c r="A207" s="7"/>
      <c r="B207" s="4"/>
      <c r="C207" s="4"/>
      <c r="D207" s="4"/>
      <c r="E207" s="4"/>
      <c r="F207" s="6"/>
      <c r="G207" s="4"/>
      <c r="H207" s="3" t="str">
        <f>IF(A207="","",IF(YEAR(A207)&lt;&gt;'Settings'!$B$4,"",MONTH(A207)))</f>
        <v/>
      </c>
    </row>
    <row r="208" spans="1:8" x14ac:dyDescent="0.25">
      <c r="A208" s="7"/>
      <c r="B208" s="4"/>
      <c r="C208" s="4"/>
      <c r="D208" s="4"/>
      <c r="E208" s="4"/>
      <c r="F208" s="6"/>
      <c r="G208" s="4"/>
      <c r="H208" s="3" t="str">
        <f>IF(A208="","",IF(YEAR(A208)&lt;&gt;'Settings'!$B$4,"",MONTH(A208)))</f>
        <v/>
      </c>
    </row>
    <row r="209" spans="1:8" x14ac:dyDescent="0.25">
      <c r="A209" s="7"/>
      <c r="B209" s="4"/>
      <c r="C209" s="4"/>
      <c r="D209" s="4"/>
      <c r="E209" s="4"/>
      <c r="F209" s="6"/>
      <c r="G209" s="4"/>
      <c r="H209" s="3" t="str">
        <f>IF(A209="","",IF(YEAR(A209)&lt;&gt;'Settings'!$B$4,"",MONTH(A209)))</f>
        <v/>
      </c>
    </row>
    <row r="210" spans="1:8" x14ac:dyDescent="0.25">
      <c r="A210" s="7"/>
      <c r="B210" s="4"/>
      <c r="C210" s="4"/>
      <c r="D210" s="4"/>
      <c r="E210" s="4"/>
      <c r="F210" s="6"/>
      <c r="G210" s="4"/>
      <c r="H210" s="3" t="str">
        <f>IF(A210="","",IF(YEAR(A210)&lt;&gt;'Settings'!$B$4,"",MONTH(A210)))</f>
        <v/>
      </c>
    </row>
    <row r="211" spans="1:8" x14ac:dyDescent="0.25">
      <c r="A211" s="7"/>
      <c r="B211" s="4"/>
      <c r="C211" s="4"/>
      <c r="D211" s="4"/>
      <c r="E211" s="4"/>
      <c r="F211" s="6"/>
      <c r="G211" s="4"/>
      <c r="H211" s="3" t="str">
        <f>IF(A211="","",IF(YEAR(A211)&lt;&gt;'Settings'!$B$4,"",MONTH(A211)))</f>
        <v/>
      </c>
    </row>
    <row r="212" spans="1:8" x14ac:dyDescent="0.25">
      <c r="A212" s="7"/>
      <c r="B212" s="4"/>
      <c r="C212" s="4"/>
      <c r="D212" s="4"/>
      <c r="E212" s="4"/>
      <c r="F212" s="6"/>
      <c r="G212" s="4"/>
      <c r="H212" s="3" t="str">
        <f>IF(A212="","",IF(YEAR(A212)&lt;&gt;'Settings'!$B$4,"",MONTH(A212)))</f>
        <v/>
      </c>
    </row>
    <row r="213" spans="1:8" x14ac:dyDescent="0.25">
      <c r="A213" s="7"/>
      <c r="B213" s="4"/>
      <c r="C213" s="4"/>
      <c r="D213" s="4"/>
      <c r="E213" s="4"/>
      <c r="F213" s="6"/>
      <c r="G213" s="4"/>
      <c r="H213" s="3" t="str">
        <f>IF(A213="","",IF(YEAR(A213)&lt;&gt;'Settings'!$B$4,"",MONTH(A213)))</f>
        <v/>
      </c>
    </row>
    <row r="214" spans="1:8" x14ac:dyDescent="0.25">
      <c r="A214" s="7"/>
      <c r="B214" s="4"/>
      <c r="C214" s="4"/>
      <c r="D214" s="4"/>
      <c r="E214" s="4"/>
      <c r="F214" s="6"/>
      <c r="G214" s="4"/>
      <c r="H214" s="3" t="str">
        <f>IF(A214="","",IF(YEAR(A214)&lt;&gt;'Settings'!$B$4,"",MONTH(A214)))</f>
        <v/>
      </c>
    </row>
    <row r="215" spans="1:8" x14ac:dyDescent="0.25">
      <c r="A215" s="7"/>
      <c r="B215" s="4"/>
      <c r="C215" s="4"/>
      <c r="D215" s="4"/>
      <c r="E215" s="4"/>
      <c r="F215" s="6"/>
      <c r="G215" s="4"/>
      <c r="H215" s="3" t="str">
        <f>IF(A215="","",IF(YEAR(A215)&lt;&gt;'Settings'!$B$4,"",MONTH(A215)))</f>
        <v/>
      </c>
    </row>
    <row r="216" spans="1:8" x14ac:dyDescent="0.25">
      <c r="A216" s="7"/>
      <c r="B216" s="4"/>
      <c r="C216" s="4"/>
      <c r="D216" s="4"/>
      <c r="E216" s="4"/>
      <c r="F216" s="6"/>
      <c r="G216" s="4"/>
      <c r="H216" s="3" t="str">
        <f>IF(A216="","",IF(YEAR(A216)&lt;&gt;'Settings'!$B$4,"",MONTH(A216)))</f>
        <v/>
      </c>
    </row>
    <row r="217" spans="1:8" x14ac:dyDescent="0.25">
      <c r="A217" s="7"/>
      <c r="B217" s="4"/>
      <c r="C217" s="4"/>
      <c r="D217" s="4"/>
      <c r="E217" s="4"/>
      <c r="F217" s="6"/>
      <c r="G217" s="4"/>
      <c r="H217" s="3" t="str">
        <f>IF(A217="","",IF(YEAR(A217)&lt;&gt;'Settings'!$B$4,"",MONTH(A217)))</f>
        <v/>
      </c>
    </row>
    <row r="218" spans="1:8" x14ac:dyDescent="0.25">
      <c r="A218" s="7"/>
      <c r="B218" s="4"/>
      <c r="C218" s="4"/>
      <c r="D218" s="4"/>
      <c r="E218" s="4"/>
      <c r="F218" s="6"/>
      <c r="G218" s="4"/>
      <c r="H218" s="3" t="str">
        <f>IF(A218="","",IF(YEAR(A218)&lt;&gt;'Settings'!$B$4,"",MONTH(A218)))</f>
        <v/>
      </c>
    </row>
    <row r="219" spans="1:8" x14ac:dyDescent="0.25">
      <c r="A219" s="7"/>
      <c r="B219" s="4"/>
      <c r="C219" s="4"/>
      <c r="D219" s="4"/>
      <c r="E219" s="4"/>
      <c r="F219" s="6"/>
      <c r="G219" s="4"/>
      <c r="H219" s="3" t="str">
        <f>IF(A219="","",IF(YEAR(A219)&lt;&gt;'Settings'!$B$4,"",MONTH(A219)))</f>
        <v/>
      </c>
    </row>
    <row r="220" spans="1:8" x14ac:dyDescent="0.25">
      <c r="A220" s="7"/>
      <c r="B220" s="4"/>
      <c r="C220" s="4"/>
      <c r="D220" s="4"/>
      <c r="E220" s="4"/>
      <c r="F220" s="6"/>
      <c r="G220" s="4"/>
      <c r="H220" s="3" t="str">
        <f>IF(A220="","",IF(YEAR(A220)&lt;&gt;'Settings'!$B$4,"",MONTH(A220)))</f>
        <v/>
      </c>
    </row>
    <row r="221" spans="1:8" x14ac:dyDescent="0.25">
      <c r="A221" s="7"/>
      <c r="B221" s="4"/>
      <c r="C221" s="4"/>
      <c r="D221" s="4"/>
      <c r="E221" s="4"/>
      <c r="F221" s="6"/>
      <c r="G221" s="4"/>
      <c r="H221" s="3" t="str">
        <f>IF(A221="","",IF(YEAR(A221)&lt;&gt;'Settings'!$B$4,"",MONTH(A221)))</f>
        <v/>
      </c>
    </row>
    <row r="222" spans="1:8" x14ac:dyDescent="0.25">
      <c r="A222" s="7"/>
      <c r="B222" s="4"/>
      <c r="C222" s="4"/>
      <c r="D222" s="4"/>
      <c r="E222" s="4"/>
      <c r="F222" s="6"/>
      <c r="G222" s="4"/>
      <c r="H222" s="3" t="str">
        <f>IF(A222="","",IF(YEAR(A222)&lt;&gt;'Settings'!$B$4,"",MONTH(A222)))</f>
        <v/>
      </c>
    </row>
    <row r="223" spans="1:8" x14ac:dyDescent="0.25">
      <c r="A223" s="7"/>
      <c r="B223" s="4"/>
      <c r="C223" s="4"/>
      <c r="D223" s="4"/>
      <c r="E223" s="4"/>
      <c r="F223" s="6"/>
      <c r="G223" s="4"/>
      <c r="H223" s="3" t="str">
        <f>IF(A223="","",IF(YEAR(A223)&lt;&gt;'Settings'!$B$4,"",MONTH(A223)))</f>
        <v/>
      </c>
    </row>
    <row r="224" spans="1:8" x14ac:dyDescent="0.25">
      <c r="A224" s="7"/>
      <c r="B224" s="4"/>
      <c r="C224" s="4"/>
      <c r="D224" s="4"/>
      <c r="E224" s="4"/>
      <c r="F224" s="6"/>
      <c r="G224" s="4"/>
      <c r="H224" s="3" t="str">
        <f>IF(A224="","",IF(YEAR(A224)&lt;&gt;'Settings'!$B$4,"",MONTH(A224)))</f>
        <v/>
      </c>
    </row>
    <row r="225" spans="1:8" x14ac:dyDescent="0.25">
      <c r="A225" s="7"/>
      <c r="B225" s="4"/>
      <c r="C225" s="4"/>
      <c r="D225" s="4"/>
      <c r="E225" s="4"/>
      <c r="F225" s="6"/>
      <c r="G225" s="4"/>
      <c r="H225" s="3" t="str">
        <f>IF(A225="","",IF(YEAR(A225)&lt;&gt;'Settings'!$B$4,"",MONTH(A225)))</f>
        <v/>
      </c>
    </row>
    <row r="226" spans="1:8" x14ac:dyDescent="0.25">
      <c r="A226" s="7"/>
      <c r="B226" s="4"/>
      <c r="C226" s="4"/>
      <c r="D226" s="4"/>
      <c r="E226" s="4"/>
      <c r="F226" s="6"/>
      <c r="G226" s="4"/>
      <c r="H226" s="3" t="str">
        <f>IF(A226="","",IF(YEAR(A226)&lt;&gt;'Settings'!$B$4,"",MONTH(A226)))</f>
        <v/>
      </c>
    </row>
    <row r="227" spans="1:8" x14ac:dyDescent="0.25">
      <c r="A227" s="7"/>
      <c r="B227" s="4"/>
      <c r="C227" s="4"/>
      <c r="D227" s="4"/>
      <c r="E227" s="4"/>
      <c r="F227" s="6"/>
      <c r="G227" s="4"/>
      <c r="H227" s="3" t="str">
        <f>IF(A227="","",IF(YEAR(A227)&lt;&gt;'Settings'!$B$4,"",MONTH(A227)))</f>
        <v/>
      </c>
    </row>
    <row r="228" spans="1:8" x14ac:dyDescent="0.25">
      <c r="A228" s="7"/>
      <c r="B228" s="4"/>
      <c r="C228" s="4"/>
      <c r="D228" s="4"/>
      <c r="E228" s="4"/>
      <c r="F228" s="6"/>
      <c r="G228" s="4"/>
      <c r="H228" s="3" t="str">
        <f>IF(A228="","",IF(YEAR(A228)&lt;&gt;'Settings'!$B$4,"",MONTH(A228)))</f>
        <v/>
      </c>
    </row>
    <row r="229" spans="1:8" x14ac:dyDescent="0.25">
      <c r="A229" s="7"/>
      <c r="B229" s="4"/>
      <c r="C229" s="4"/>
      <c r="D229" s="4"/>
      <c r="E229" s="4"/>
      <c r="F229" s="6"/>
      <c r="G229" s="4"/>
      <c r="H229" s="3" t="str">
        <f>IF(A229="","",IF(YEAR(A229)&lt;&gt;'Settings'!$B$4,"",MONTH(A229)))</f>
        <v/>
      </c>
    </row>
    <row r="230" spans="1:8" x14ac:dyDescent="0.25">
      <c r="A230" s="7"/>
      <c r="B230" s="4"/>
      <c r="C230" s="4"/>
      <c r="D230" s="4"/>
      <c r="E230" s="4"/>
      <c r="F230" s="6"/>
      <c r="G230" s="4"/>
      <c r="H230" s="3" t="str">
        <f>IF(A230="","",IF(YEAR(A230)&lt;&gt;'Settings'!$B$4,"",MONTH(A230)))</f>
        <v/>
      </c>
    </row>
    <row r="231" spans="1:8" x14ac:dyDescent="0.25">
      <c r="A231" s="7"/>
      <c r="B231" s="4"/>
      <c r="C231" s="4"/>
      <c r="D231" s="4"/>
      <c r="E231" s="4"/>
      <c r="F231" s="6"/>
      <c r="G231" s="4"/>
      <c r="H231" s="3" t="str">
        <f>IF(A231="","",IF(YEAR(A231)&lt;&gt;'Settings'!$B$4,"",MONTH(A231)))</f>
        <v/>
      </c>
    </row>
    <row r="232" spans="1:8" x14ac:dyDescent="0.25">
      <c r="A232" s="7"/>
      <c r="B232" s="4"/>
      <c r="C232" s="4"/>
      <c r="D232" s="4"/>
      <c r="E232" s="4"/>
      <c r="F232" s="6"/>
      <c r="G232" s="4"/>
      <c r="H232" s="3" t="str">
        <f>IF(A232="","",IF(YEAR(A232)&lt;&gt;'Settings'!$B$4,"",MONTH(A232)))</f>
        <v/>
      </c>
    </row>
    <row r="233" spans="1:8" x14ac:dyDescent="0.25">
      <c r="A233" s="7"/>
      <c r="B233" s="4"/>
      <c r="C233" s="4"/>
      <c r="D233" s="4"/>
      <c r="E233" s="4"/>
      <c r="F233" s="6"/>
      <c r="G233" s="4"/>
      <c r="H233" s="3" t="str">
        <f>IF(A233="","",IF(YEAR(A233)&lt;&gt;'Settings'!$B$4,"",MONTH(A233)))</f>
        <v/>
      </c>
    </row>
    <row r="234" spans="1:8" x14ac:dyDescent="0.25">
      <c r="A234" s="7"/>
      <c r="B234" s="4"/>
      <c r="C234" s="4"/>
      <c r="D234" s="4"/>
      <c r="E234" s="4"/>
      <c r="F234" s="6"/>
      <c r="G234" s="4"/>
      <c r="H234" s="3" t="str">
        <f>IF(A234="","",IF(YEAR(A234)&lt;&gt;'Settings'!$B$4,"",MONTH(A234)))</f>
        <v/>
      </c>
    </row>
    <row r="235" spans="1:8" x14ac:dyDescent="0.25">
      <c r="A235" s="7"/>
      <c r="B235" s="4"/>
      <c r="C235" s="4"/>
      <c r="D235" s="4"/>
      <c r="E235" s="4"/>
      <c r="F235" s="6"/>
      <c r="G235" s="4"/>
      <c r="H235" s="3" t="str">
        <f>IF(A235="","",IF(YEAR(A235)&lt;&gt;'Settings'!$B$4,"",MONTH(A235)))</f>
        <v/>
      </c>
    </row>
    <row r="236" spans="1:8" x14ac:dyDescent="0.25">
      <c r="A236" s="7"/>
      <c r="B236" s="4"/>
      <c r="C236" s="4"/>
      <c r="D236" s="4"/>
      <c r="E236" s="4"/>
      <c r="F236" s="6"/>
      <c r="G236" s="4"/>
      <c r="H236" s="3" t="str">
        <f>IF(A236="","",IF(YEAR(A236)&lt;&gt;'Settings'!$B$4,"",MONTH(A236)))</f>
        <v/>
      </c>
    </row>
    <row r="237" spans="1:8" x14ac:dyDescent="0.25">
      <c r="A237" s="7"/>
      <c r="B237" s="4"/>
      <c r="C237" s="4"/>
      <c r="D237" s="4"/>
      <c r="E237" s="4"/>
      <c r="F237" s="6"/>
      <c r="G237" s="4"/>
      <c r="H237" s="3" t="str">
        <f>IF(A237="","",IF(YEAR(A237)&lt;&gt;'Settings'!$B$4,"",MONTH(A237)))</f>
        <v/>
      </c>
    </row>
    <row r="238" spans="1:8" x14ac:dyDescent="0.25">
      <c r="A238" s="7"/>
      <c r="B238" s="4"/>
      <c r="C238" s="4"/>
      <c r="D238" s="4"/>
      <c r="E238" s="4"/>
      <c r="F238" s="6"/>
      <c r="G238" s="4"/>
      <c r="H238" s="3" t="str">
        <f>IF(A238="","",IF(YEAR(A238)&lt;&gt;'Settings'!$B$4,"",MONTH(A238)))</f>
        <v/>
      </c>
    </row>
    <row r="239" spans="1:8" x14ac:dyDescent="0.25">
      <c r="A239" s="7"/>
      <c r="B239" s="4"/>
      <c r="C239" s="4"/>
      <c r="D239" s="4"/>
      <c r="E239" s="4"/>
      <c r="F239" s="6"/>
      <c r="G239" s="4"/>
      <c r="H239" s="3" t="str">
        <f>IF(A239="","",IF(YEAR(A239)&lt;&gt;'Settings'!$B$4,"",MONTH(A239)))</f>
        <v/>
      </c>
    </row>
    <row r="240" spans="1:8" x14ac:dyDescent="0.25">
      <c r="A240" s="7"/>
      <c r="B240" s="4"/>
      <c r="C240" s="4"/>
      <c r="D240" s="4"/>
      <c r="E240" s="4"/>
      <c r="F240" s="6"/>
      <c r="G240" s="4"/>
      <c r="H240" s="3" t="str">
        <f>IF(A240="","",IF(YEAR(A240)&lt;&gt;'Settings'!$B$4,"",MONTH(A240)))</f>
        <v/>
      </c>
    </row>
    <row r="241" spans="1:8" x14ac:dyDescent="0.25">
      <c r="A241" s="7"/>
      <c r="B241" s="4"/>
      <c r="C241" s="4"/>
      <c r="D241" s="4"/>
      <c r="E241" s="4"/>
      <c r="F241" s="6"/>
      <c r="G241" s="4"/>
      <c r="H241" s="3" t="str">
        <f>IF(A241="","",IF(YEAR(A241)&lt;&gt;'Settings'!$B$4,"",MONTH(A241)))</f>
        <v/>
      </c>
    </row>
    <row r="242" spans="1:8" x14ac:dyDescent="0.25">
      <c r="A242" s="7"/>
      <c r="B242" s="4"/>
      <c r="C242" s="4"/>
      <c r="D242" s="4"/>
      <c r="E242" s="4"/>
      <c r="F242" s="6"/>
      <c r="G242" s="4"/>
      <c r="H242" s="3" t="str">
        <f>IF(A242="","",IF(YEAR(A242)&lt;&gt;'Settings'!$B$4,"",MONTH(A242)))</f>
        <v/>
      </c>
    </row>
    <row r="243" spans="1:8" x14ac:dyDescent="0.25">
      <c r="A243" s="7"/>
      <c r="B243" s="4"/>
      <c r="C243" s="4"/>
      <c r="D243" s="4"/>
      <c r="E243" s="4"/>
      <c r="F243" s="6"/>
      <c r="G243" s="4"/>
      <c r="H243" s="3" t="str">
        <f>IF(A243="","",IF(YEAR(A243)&lt;&gt;'Settings'!$B$4,"",MONTH(A243)))</f>
        <v/>
      </c>
    </row>
    <row r="244" spans="1:8" x14ac:dyDescent="0.25">
      <c r="A244" s="7"/>
      <c r="B244" s="4"/>
      <c r="C244" s="4"/>
      <c r="D244" s="4"/>
      <c r="E244" s="4"/>
      <c r="F244" s="6"/>
      <c r="G244" s="4"/>
      <c r="H244" s="3" t="str">
        <f>IF(A244="","",IF(YEAR(A244)&lt;&gt;'Settings'!$B$4,"",MONTH(A244)))</f>
        <v/>
      </c>
    </row>
    <row r="245" spans="1:8" x14ac:dyDescent="0.25">
      <c r="A245" s="7"/>
      <c r="B245" s="4"/>
      <c r="C245" s="4"/>
      <c r="D245" s="4"/>
      <c r="E245" s="4"/>
      <c r="F245" s="6"/>
      <c r="G245" s="4"/>
      <c r="H245" s="3" t="str">
        <f>IF(A245="","",IF(YEAR(A245)&lt;&gt;'Settings'!$B$4,"",MONTH(A245)))</f>
        <v/>
      </c>
    </row>
    <row r="246" spans="1:8" x14ac:dyDescent="0.25">
      <c r="A246" s="7"/>
      <c r="B246" s="4"/>
      <c r="C246" s="4"/>
      <c r="D246" s="4"/>
      <c r="E246" s="4"/>
      <c r="F246" s="6"/>
      <c r="G246" s="4"/>
      <c r="H246" s="3" t="str">
        <f>IF(A246="","",IF(YEAR(A246)&lt;&gt;'Settings'!$B$4,"",MONTH(A246)))</f>
        <v/>
      </c>
    </row>
    <row r="247" spans="1:8" x14ac:dyDescent="0.25">
      <c r="A247" s="7"/>
      <c r="B247" s="4"/>
      <c r="C247" s="4"/>
      <c r="D247" s="4"/>
      <c r="E247" s="4"/>
      <c r="F247" s="6"/>
      <c r="G247" s="4"/>
      <c r="H247" s="3" t="str">
        <f>IF(A247="","",IF(YEAR(A247)&lt;&gt;'Settings'!$B$4,"",MONTH(A247)))</f>
        <v/>
      </c>
    </row>
    <row r="248" spans="1:8" x14ac:dyDescent="0.25">
      <c r="A248" s="7"/>
      <c r="B248" s="4"/>
      <c r="C248" s="4"/>
      <c r="D248" s="4"/>
      <c r="E248" s="4"/>
      <c r="F248" s="6"/>
      <c r="G248" s="4"/>
      <c r="H248" s="3" t="str">
        <f>IF(A248="","",IF(YEAR(A248)&lt;&gt;'Settings'!$B$4,"",MONTH(A248)))</f>
        <v/>
      </c>
    </row>
    <row r="249" spans="1:8" x14ac:dyDescent="0.25">
      <c r="A249" s="7"/>
      <c r="B249" s="4"/>
      <c r="C249" s="4"/>
      <c r="D249" s="4"/>
      <c r="E249" s="4"/>
      <c r="F249" s="6"/>
      <c r="G249" s="4"/>
      <c r="H249" s="3" t="str">
        <f>IF(A249="","",IF(YEAR(A249)&lt;&gt;'Settings'!$B$4,"",MONTH(A249)))</f>
        <v/>
      </c>
    </row>
    <row r="250" spans="1:8" x14ac:dyDescent="0.25">
      <c r="A250" s="7"/>
      <c r="B250" s="4"/>
      <c r="C250" s="4"/>
      <c r="D250" s="4"/>
      <c r="E250" s="4"/>
      <c r="F250" s="6"/>
      <c r="G250" s="4"/>
      <c r="H250" s="3" t="str">
        <f>IF(A250="","",IF(YEAR(A250)&lt;&gt;'Settings'!$B$4,"",MONTH(A250)))</f>
        <v/>
      </c>
    </row>
    <row r="251" spans="1:8" x14ac:dyDescent="0.25">
      <c r="A251" s="7"/>
      <c r="B251" s="4"/>
      <c r="C251" s="4"/>
      <c r="D251" s="4"/>
      <c r="E251" s="4"/>
      <c r="F251" s="6"/>
      <c r="G251" s="4"/>
      <c r="H251" s="3" t="str">
        <f>IF(A251="","",IF(YEAR(A251)&lt;&gt;'Settings'!$B$4,"",MONTH(A251)))</f>
        <v/>
      </c>
    </row>
    <row r="252" spans="1:8" x14ac:dyDescent="0.25">
      <c r="A252" s="7"/>
      <c r="B252" s="4"/>
      <c r="C252" s="4"/>
      <c r="D252" s="4"/>
      <c r="E252" s="4"/>
      <c r="F252" s="6"/>
      <c r="G252" s="4"/>
      <c r="H252" s="3" t="str">
        <f>IF(A252="","",IF(YEAR(A252)&lt;&gt;'Settings'!$B$4,"",MONTH(A252)))</f>
        <v/>
      </c>
    </row>
    <row r="253" spans="1:8" x14ac:dyDescent="0.25">
      <c r="A253" s="7"/>
      <c r="B253" s="4"/>
      <c r="C253" s="4"/>
      <c r="D253" s="4"/>
      <c r="E253" s="4"/>
      <c r="F253" s="6"/>
      <c r="G253" s="4"/>
      <c r="H253" s="3" t="str">
        <f>IF(A253="","",IF(YEAR(A253)&lt;&gt;'Settings'!$B$4,"",MONTH(A253)))</f>
        <v/>
      </c>
    </row>
    <row r="254" spans="1:8" x14ac:dyDescent="0.25">
      <c r="A254" s="7"/>
      <c r="B254" s="4"/>
      <c r="C254" s="4"/>
      <c r="D254" s="4"/>
      <c r="E254" s="4"/>
      <c r="F254" s="6"/>
      <c r="G254" s="4"/>
      <c r="H254" s="3" t="str">
        <f>IF(A254="","",IF(YEAR(A254)&lt;&gt;'Settings'!$B$4,"",MONTH(A254)))</f>
        <v/>
      </c>
    </row>
    <row r="255" spans="1:8" x14ac:dyDescent="0.25">
      <c r="A255" s="7"/>
      <c r="B255" s="4"/>
      <c r="C255" s="4"/>
      <c r="D255" s="4"/>
      <c r="E255" s="4"/>
      <c r="F255" s="6"/>
      <c r="G255" s="4"/>
      <c r="H255" s="3" t="str">
        <f>IF(A255="","",IF(YEAR(A255)&lt;&gt;'Settings'!$B$4,"",MONTH(A255)))</f>
        <v/>
      </c>
    </row>
    <row r="256" spans="1:8" x14ac:dyDescent="0.25">
      <c r="A256" s="7"/>
      <c r="B256" s="4"/>
      <c r="C256" s="4"/>
      <c r="D256" s="4"/>
      <c r="E256" s="4"/>
      <c r="F256" s="6"/>
      <c r="G256" s="4"/>
      <c r="H256" s="3" t="str">
        <f>IF(A256="","",IF(YEAR(A256)&lt;&gt;'Settings'!$B$4,"",MONTH(A256)))</f>
        <v/>
      </c>
    </row>
    <row r="257" spans="1:8" x14ac:dyDescent="0.25">
      <c r="A257" s="7"/>
      <c r="B257" s="4"/>
      <c r="C257" s="4"/>
      <c r="D257" s="4"/>
      <c r="E257" s="4"/>
      <c r="F257" s="6"/>
      <c r="G257" s="4"/>
      <c r="H257" s="3" t="str">
        <f>IF(A257="","",IF(YEAR(A257)&lt;&gt;'Settings'!$B$4,"",MONTH(A257)))</f>
        <v/>
      </c>
    </row>
    <row r="258" spans="1:8" x14ac:dyDescent="0.25">
      <c r="A258" s="7"/>
      <c r="B258" s="4"/>
      <c r="C258" s="4"/>
      <c r="D258" s="4"/>
      <c r="E258" s="4"/>
      <c r="F258" s="6"/>
      <c r="G258" s="4"/>
      <c r="H258" s="3" t="str">
        <f>IF(A258="","",IF(YEAR(A258)&lt;&gt;'Settings'!$B$4,"",MONTH(A258)))</f>
        <v/>
      </c>
    </row>
    <row r="259" spans="1:8" x14ac:dyDescent="0.25">
      <c r="A259" s="7"/>
      <c r="B259" s="4"/>
      <c r="C259" s="4"/>
      <c r="D259" s="4"/>
      <c r="E259" s="4"/>
      <c r="F259" s="6"/>
      <c r="G259" s="4"/>
      <c r="H259" s="3" t="str">
        <f>IF(A259="","",IF(YEAR(A259)&lt;&gt;'Settings'!$B$4,"",MONTH(A259)))</f>
        <v/>
      </c>
    </row>
    <row r="260" spans="1:8" x14ac:dyDescent="0.25">
      <c r="A260" s="7"/>
      <c r="B260" s="4"/>
      <c r="C260" s="4"/>
      <c r="D260" s="4"/>
      <c r="E260" s="4"/>
      <c r="F260" s="6"/>
      <c r="G260" s="4"/>
      <c r="H260" s="3" t="str">
        <f>IF(A260="","",IF(YEAR(A260)&lt;&gt;'Settings'!$B$4,"",MONTH(A260)))</f>
        <v/>
      </c>
    </row>
    <row r="261" spans="1:8" x14ac:dyDescent="0.25">
      <c r="A261" s="7"/>
      <c r="B261" s="4"/>
      <c r="C261" s="4"/>
      <c r="D261" s="4"/>
      <c r="E261" s="4"/>
      <c r="F261" s="6"/>
      <c r="G261" s="4"/>
      <c r="H261" s="3" t="str">
        <f>IF(A261="","",IF(YEAR(A261)&lt;&gt;'Settings'!$B$4,"",MONTH(A261)))</f>
        <v/>
      </c>
    </row>
    <row r="262" spans="1:8" x14ac:dyDescent="0.25">
      <c r="A262" s="7"/>
      <c r="B262" s="4"/>
      <c r="C262" s="4"/>
      <c r="D262" s="4"/>
      <c r="E262" s="4"/>
      <c r="F262" s="6"/>
      <c r="G262" s="4"/>
      <c r="H262" s="3" t="str">
        <f>IF(A262="","",IF(YEAR(A262)&lt;&gt;'Settings'!$B$4,"",MONTH(A262)))</f>
        <v/>
      </c>
    </row>
    <row r="263" spans="1:8" x14ac:dyDescent="0.25">
      <c r="A263" s="7"/>
      <c r="B263" s="4"/>
      <c r="C263" s="4"/>
      <c r="D263" s="4"/>
      <c r="E263" s="4"/>
      <c r="F263" s="6"/>
      <c r="G263" s="4"/>
      <c r="H263" s="3" t="str">
        <f>IF(A263="","",IF(YEAR(A263)&lt;&gt;'Settings'!$B$4,"",MONTH(A263)))</f>
        <v/>
      </c>
    </row>
    <row r="264" spans="1:8" x14ac:dyDescent="0.25">
      <c r="A264" s="7"/>
      <c r="B264" s="4"/>
      <c r="C264" s="4"/>
      <c r="D264" s="4"/>
      <c r="E264" s="4"/>
      <c r="F264" s="6"/>
      <c r="G264" s="4"/>
      <c r="H264" s="3" t="str">
        <f>IF(A264="","",IF(YEAR(A264)&lt;&gt;'Settings'!$B$4,"",MONTH(A264)))</f>
        <v/>
      </c>
    </row>
    <row r="265" spans="1:8" x14ac:dyDescent="0.25">
      <c r="A265" s="7"/>
      <c r="B265" s="4"/>
      <c r="C265" s="4"/>
      <c r="D265" s="4"/>
      <c r="E265" s="4"/>
      <c r="F265" s="6"/>
      <c r="G265" s="4"/>
      <c r="H265" s="3" t="str">
        <f>IF(A265="","",IF(YEAR(A265)&lt;&gt;'Settings'!$B$4,"",MONTH(A265)))</f>
        <v/>
      </c>
    </row>
    <row r="266" spans="1:8" x14ac:dyDescent="0.25">
      <c r="A266" s="7"/>
      <c r="B266" s="4"/>
      <c r="C266" s="4"/>
      <c r="D266" s="4"/>
      <c r="E266" s="4"/>
      <c r="F266" s="6"/>
      <c r="G266" s="4"/>
      <c r="H266" s="3" t="str">
        <f>IF(A266="","",IF(YEAR(A266)&lt;&gt;'Settings'!$B$4,"",MONTH(A266)))</f>
        <v/>
      </c>
    </row>
    <row r="267" spans="1:8" x14ac:dyDescent="0.25">
      <c r="A267" s="7"/>
      <c r="B267" s="4"/>
      <c r="C267" s="4"/>
      <c r="D267" s="4"/>
      <c r="E267" s="4"/>
      <c r="F267" s="6"/>
      <c r="G267" s="4"/>
      <c r="H267" s="3" t="str">
        <f>IF(A267="","",IF(YEAR(A267)&lt;&gt;'Settings'!$B$4,"",MONTH(A267)))</f>
        <v/>
      </c>
    </row>
    <row r="268" spans="1:8" x14ac:dyDescent="0.25">
      <c r="A268" s="7"/>
      <c r="B268" s="4"/>
      <c r="C268" s="4"/>
      <c r="D268" s="4"/>
      <c r="E268" s="4"/>
      <c r="F268" s="6"/>
      <c r="G268" s="4"/>
      <c r="H268" s="3" t="str">
        <f>IF(A268="","",IF(YEAR(A268)&lt;&gt;'Settings'!$B$4,"",MONTH(A268)))</f>
        <v/>
      </c>
    </row>
    <row r="269" spans="1:8" x14ac:dyDescent="0.25">
      <c r="A269" s="7"/>
      <c r="B269" s="4"/>
      <c r="C269" s="4"/>
      <c r="D269" s="4"/>
      <c r="E269" s="4"/>
      <c r="F269" s="6"/>
      <c r="G269" s="4"/>
      <c r="H269" s="3" t="str">
        <f>IF(A269="","",IF(YEAR(A269)&lt;&gt;'Settings'!$B$4,"",MONTH(A269)))</f>
        <v/>
      </c>
    </row>
    <row r="270" spans="1:8" x14ac:dyDescent="0.25">
      <c r="A270" s="7"/>
      <c r="B270" s="4"/>
      <c r="C270" s="4"/>
      <c r="D270" s="4"/>
      <c r="E270" s="4"/>
      <c r="F270" s="6"/>
      <c r="G270" s="4"/>
      <c r="H270" s="3" t="str">
        <f>IF(A270="","",IF(YEAR(A270)&lt;&gt;'Settings'!$B$4,"",MONTH(A270)))</f>
        <v/>
      </c>
    </row>
    <row r="271" spans="1:8" x14ac:dyDescent="0.25">
      <c r="A271" s="7"/>
      <c r="B271" s="4"/>
      <c r="C271" s="4"/>
      <c r="D271" s="4"/>
      <c r="E271" s="4"/>
      <c r="F271" s="6"/>
      <c r="G271" s="4"/>
      <c r="H271" s="3" t="str">
        <f>IF(A271="","",IF(YEAR(A271)&lt;&gt;'Settings'!$B$4,"",MONTH(A271)))</f>
        <v/>
      </c>
    </row>
    <row r="272" spans="1:8" x14ac:dyDescent="0.25">
      <c r="A272" s="7"/>
      <c r="B272" s="4"/>
      <c r="C272" s="4"/>
      <c r="D272" s="4"/>
      <c r="E272" s="4"/>
      <c r="F272" s="6"/>
      <c r="G272" s="4"/>
      <c r="H272" s="3" t="str">
        <f>IF(A272="","",IF(YEAR(A272)&lt;&gt;'Settings'!$B$4,"",MONTH(A272)))</f>
        <v/>
      </c>
    </row>
    <row r="273" spans="1:8" x14ac:dyDescent="0.25">
      <c r="A273" s="7"/>
      <c r="B273" s="4"/>
      <c r="C273" s="4"/>
      <c r="D273" s="4"/>
      <c r="E273" s="4"/>
      <c r="F273" s="6"/>
      <c r="G273" s="4"/>
      <c r="H273" s="3" t="str">
        <f>IF(A273="","",IF(YEAR(A273)&lt;&gt;'Settings'!$B$4,"",MONTH(A273)))</f>
        <v/>
      </c>
    </row>
    <row r="274" spans="1:8" x14ac:dyDescent="0.25">
      <c r="A274" s="7"/>
      <c r="B274" s="4"/>
      <c r="C274" s="4"/>
      <c r="D274" s="4"/>
      <c r="E274" s="4"/>
      <c r="F274" s="6"/>
      <c r="G274" s="4"/>
      <c r="H274" s="3" t="str">
        <f>IF(A274="","",IF(YEAR(A274)&lt;&gt;'Settings'!$B$4,"",MONTH(A274)))</f>
        <v/>
      </c>
    </row>
    <row r="275" spans="1:8" x14ac:dyDescent="0.25">
      <c r="A275" s="7"/>
      <c r="B275" s="4"/>
      <c r="C275" s="4"/>
      <c r="D275" s="4"/>
      <c r="E275" s="4"/>
      <c r="F275" s="6"/>
      <c r="G275" s="4"/>
      <c r="H275" s="3" t="str">
        <f>IF(A275="","",IF(YEAR(A275)&lt;&gt;'Settings'!$B$4,"",MONTH(A275)))</f>
        <v/>
      </c>
    </row>
    <row r="276" spans="1:8" x14ac:dyDescent="0.25">
      <c r="A276" s="7"/>
      <c r="B276" s="4"/>
      <c r="C276" s="4"/>
      <c r="D276" s="4"/>
      <c r="E276" s="4"/>
      <c r="F276" s="6"/>
      <c r="G276" s="4"/>
      <c r="H276" s="3" t="str">
        <f>IF(A276="","",IF(YEAR(A276)&lt;&gt;'Settings'!$B$4,"",MONTH(A276)))</f>
        <v/>
      </c>
    </row>
    <row r="277" spans="1:8" x14ac:dyDescent="0.25">
      <c r="A277" s="7"/>
      <c r="B277" s="4"/>
      <c r="C277" s="4"/>
      <c r="D277" s="4"/>
      <c r="E277" s="4"/>
      <c r="F277" s="6"/>
      <c r="G277" s="4"/>
      <c r="H277" s="3" t="str">
        <f>IF(A277="","",IF(YEAR(A277)&lt;&gt;'Settings'!$B$4,"",MONTH(A277)))</f>
        <v/>
      </c>
    </row>
    <row r="278" spans="1:8" x14ac:dyDescent="0.25">
      <c r="A278" s="7"/>
      <c r="B278" s="4"/>
      <c r="C278" s="4"/>
      <c r="D278" s="4"/>
      <c r="E278" s="4"/>
      <c r="F278" s="6"/>
      <c r="G278" s="4"/>
      <c r="H278" s="3" t="str">
        <f>IF(A278="","",IF(YEAR(A278)&lt;&gt;'Settings'!$B$4,"",MONTH(A278)))</f>
        <v/>
      </c>
    </row>
    <row r="279" spans="1:8" x14ac:dyDescent="0.25">
      <c r="A279" s="7"/>
      <c r="B279" s="4"/>
      <c r="C279" s="4"/>
      <c r="D279" s="4"/>
      <c r="E279" s="4"/>
      <c r="F279" s="6"/>
      <c r="G279" s="4"/>
      <c r="H279" s="3" t="str">
        <f>IF(A279="","",IF(YEAR(A279)&lt;&gt;'Settings'!$B$4,"",MONTH(A279)))</f>
        <v/>
      </c>
    </row>
    <row r="280" spans="1:8" x14ac:dyDescent="0.25">
      <c r="A280" s="7"/>
      <c r="B280" s="4"/>
      <c r="C280" s="4"/>
      <c r="D280" s="4"/>
      <c r="E280" s="4"/>
      <c r="F280" s="6"/>
      <c r="G280" s="4"/>
      <c r="H280" s="3" t="str">
        <f>IF(A280="","",IF(YEAR(A280)&lt;&gt;'Settings'!$B$4,"",MONTH(A280)))</f>
        <v/>
      </c>
    </row>
    <row r="281" spans="1:8" x14ac:dyDescent="0.25">
      <c r="A281" s="7"/>
      <c r="B281" s="4"/>
      <c r="C281" s="4"/>
      <c r="D281" s="4"/>
      <c r="E281" s="4"/>
      <c r="F281" s="6"/>
      <c r="G281" s="4"/>
      <c r="H281" s="3" t="str">
        <f>IF(A281="","",IF(YEAR(A281)&lt;&gt;'Settings'!$B$4,"",MONTH(A281)))</f>
        <v/>
      </c>
    </row>
    <row r="282" spans="1:8" x14ac:dyDescent="0.25">
      <c r="A282" s="7"/>
      <c r="B282" s="4"/>
      <c r="C282" s="4"/>
      <c r="D282" s="4"/>
      <c r="E282" s="4"/>
      <c r="F282" s="6"/>
      <c r="G282" s="4"/>
      <c r="H282" s="3" t="str">
        <f>IF(A282="","",IF(YEAR(A282)&lt;&gt;'Settings'!$B$4,"",MONTH(A282)))</f>
        <v/>
      </c>
    </row>
    <row r="283" spans="1:8" x14ac:dyDescent="0.25">
      <c r="A283" s="7"/>
      <c r="B283" s="4"/>
      <c r="C283" s="4"/>
      <c r="D283" s="4"/>
      <c r="E283" s="4"/>
      <c r="F283" s="6"/>
      <c r="G283" s="4"/>
      <c r="H283" s="3" t="str">
        <f>IF(A283="","",IF(YEAR(A283)&lt;&gt;'Settings'!$B$4,"",MONTH(A283)))</f>
        <v/>
      </c>
    </row>
    <row r="284" spans="1:8" x14ac:dyDescent="0.25">
      <c r="A284" s="7"/>
      <c r="B284" s="4"/>
      <c r="C284" s="4"/>
      <c r="D284" s="4"/>
      <c r="E284" s="4"/>
      <c r="F284" s="6"/>
      <c r="G284" s="4"/>
      <c r="H284" s="3" t="str">
        <f>IF(A284="","",IF(YEAR(A284)&lt;&gt;'Settings'!$B$4,"",MONTH(A284)))</f>
        <v/>
      </c>
    </row>
    <row r="285" spans="1:8" x14ac:dyDescent="0.25">
      <c r="A285" s="7"/>
      <c r="B285" s="4"/>
      <c r="C285" s="4"/>
      <c r="D285" s="4"/>
      <c r="E285" s="4"/>
      <c r="F285" s="6"/>
      <c r="G285" s="4"/>
      <c r="H285" s="3" t="str">
        <f>IF(A285="","",IF(YEAR(A285)&lt;&gt;'Settings'!$B$4,"",MONTH(A285)))</f>
        <v/>
      </c>
    </row>
    <row r="286" spans="1:8" x14ac:dyDescent="0.25">
      <c r="A286" s="7"/>
      <c r="B286" s="4"/>
      <c r="C286" s="4"/>
      <c r="D286" s="4"/>
      <c r="E286" s="4"/>
      <c r="F286" s="6"/>
      <c r="G286" s="4"/>
      <c r="H286" s="3" t="str">
        <f>IF(A286="","",IF(YEAR(A286)&lt;&gt;'Settings'!$B$4,"",MONTH(A286)))</f>
        <v/>
      </c>
    </row>
    <row r="287" spans="1:8" x14ac:dyDescent="0.25">
      <c r="A287" s="7"/>
      <c r="B287" s="4"/>
      <c r="C287" s="4"/>
      <c r="D287" s="4"/>
      <c r="E287" s="4"/>
      <c r="F287" s="6"/>
      <c r="G287" s="4"/>
      <c r="H287" s="3" t="str">
        <f>IF(A287="","",IF(YEAR(A287)&lt;&gt;'Settings'!$B$4,"",MONTH(A287)))</f>
        <v/>
      </c>
    </row>
    <row r="288" spans="1:8" x14ac:dyDescent="0.25">
      <c r="A288" s="7"/>
      <c r="B288" s="4"/>
      <c r="C288" s="4"/>
      <c r="D288" s="4"/>
      <c r="E288" s="4"/>
      <c r="F288" s="6"/>
      <c r="G288" s="4"/>
      <c r="H288" s="3" t="str">
        <f>IF(A288="","",IF(YEAR(A288)&lt;&gt;'Settings'!$B$4,"",MONTH(A288)))</f>
        <v/>
      </c>
    </row>
    <row r="289" spans="1:8" x14ac:dyDescent="0.25">
      <c r="A289" s="7"/>
      <c r="B289" s="4"/>
      <c r="C289" s="4"/>
      <c r="D289" s="4"/>
      <c r="E289" s="4"/>
      <c r="F289" s="6"/>
      <c r="G289" s="4"/>
      <c r="H289" s="3" t="str">
        <f>IF(A289="","",IF(YEAR(A289)&lt;&gt;'Settings'!$B$4,"",MONTH(A289)))</f>
        <v/>
      </c>
    </row>
    <row r="290" spans="1:8" x14ac:dyDescent="0.25">
      <c r="A290" s="7"/>
      <c r="B290" s="4"/>
      <c r="C290" s="4"/>
      <c r="D290" s="4"/>
      <c r="E290" s="4"/>
      <c r="F290" s="6"/>
      <c r="G290" s="4"/>
      <c r="H290" s="3" t="str">
        <f>IF(A290="","",IF(YEAR(A290)&lt;&gt;'Settings'!$B$4,"",MONTH(A290)))</f>
        <v/>
      </c>
    </row>
    <row r="291" spans="1:8" x14ac:dyDescent="0.25">
      <c r="A291" s="7"/>
      <c r="B291" s="4"/>
      <c r="C291" s="4"/>
      <c r="D291" s="4"/>
      <c r="E291" s="4"/>
      <c r="F291" s="6"/>
      <c r="G291" s="4"/>
      <c r="H291" s="3" t="str">
        <f>IF(A291="","",IF(YEAR(A291)&lt;&gt;'Settings'!$B$4,"",MONTH(A291)))</f>
        <v/>
      </c>
    </row>
    <row r="292" spans="1:8" x14ac:dyDescent="0.25">
      <c r="A292" s="7"/>
      <c r="B292" s="4"/>
      <c r="C292" s="4"/>
      <c r="D292" s="4"/>
      <c r="E292" s="4"/>
      <c r="F292" s="6"/>
      <c r="G292" s="4"/>
      <c r="H292" s="3" t="str">
        <f>IF(A292="","",IF(YEAR(A292)&lt;&gt;'Settings'!$B$4,"",MONTH(A292)))</f>
        <v/>
      </c>
    </row>
    <row r="293" spans="1:8" x14ac:dyDescent="0.25">
      <c r="A293" s="7"/>
      <c r="B293" s="4"/>
      <c r="C293" s="4"/>
      <c r="D293" s="4"/>
      <c r="E293" s="4"/>
      <c r="F293" s="6"/>
      <c r="G293" s="4"/>
      <c r="H293" s="3" t="str">
        <f>IF(A293="","",IF(YEAR(A293)&lt;&gt;'Settings'!$B$4,"",MONTH(A293)))</f>
        <v/>
      </c>
    </row>
    <row r="294" spans="1:8" x14ac:dyDescent="0.25">
      <c r="A294" s="7"/>
      <c r="B294" s="4"/>
      <c r="C294" s="4"/>
      <c r="D294" s="4"/>
      <c r="E294" s="4"/>
      <c r="F294" s="6"/>
      <c r="G294" s="4"/>
      <c r="H294" s="3" t="str">
        <f>IF(A294="","",IF(YEAR(A294)&lt;&gt;'Settings'!$B$4,"",MONTH(A294)))</f>
        <v/>
      </c>
    </row>
    <row r="295" spans="1:8" x14ac:dyDescent="0.25">
      <c r="A295" s="7"/>
      <c r="B295" s="4"/>
      <c r="C295" s="4"/>
      <c r="D295" s="4"/>
      <c r="E295" s="4"/>
      <c r="F295" s="6"/>
      <c r="G295" s="4"/>
      <c r="H295" s="3" t="str">
        <f>IF(A295="","",IF(YEAR(A295)&lt;&gt;'Settings'!$B$4,"",MONTH(A295)))</f>
        <v/>
      </c>
    </row>
    <row r="296" spans="1:8" x14ac:dyDescent="0.25">
      <c r="A296" s="7"/>
      <c r="B296" s="4"/>
      <c r="C296" s="4"/>
      <c r="D296" s="4"/>
      <c r="E296" s="4"/>
      <c r="F296" s="6"/>
      <c r="G296" s="4"/>
      <c r="H296" s="3" t="str">
        <f>IF(A296="","",IF(YEAR(A296)&lt;&gt;'Settings'!$B$4,"",MONTH(A296)))</f>
        <v/>
      </c>
    </row>
    <row r="297" spans="1:8" x14ac:dyDescent="0.25">
      <c r="A297" s="7"/>
      <c r="B297" s="4"/>
      <c r="C297" s="4"/>
      <c r="D297" s="4"/>
      <c r="E297" s="4"/>
      <c r="F297" s="6"/>
      <c r="G297" s="4"/>
      <c r="H297" s="3" t="str">
        <f>IF(A297="","",IF(YEAR(A297)&lt;&gt;'Settings'!$B$4,"",MONTH(A297)))</f>
        <v/>
      </c>
    </row>
    <row r="298" spans="1:8" x14ac:dyDescent="0.25">
      <c r="A298" s="7"/>
      <c r="B298" s="4"/>
      <c r="C298" s="4"/>
      <c r="D298" s="4"/>
      <c r="E298" s="4"/>
      <c r="F298" s="6"/>
      <c r="G298" s="4"/>
      <c r="H298" s="3" t="str">
        <f>IF(A298="","",IF(YEAR(A298)&lt;&gt;'Settings'!$B$4,"",MONTH(A298)))</f>
        <v/>
      </c>
    </row>
    <row r="299" spans="1:8" x14ac:dyDescent="0.25">
      <c r="A299" s="7"/>
      <c r="B299" s="4"/>
      <c r="C299" s="4"/>
      <c r="D299" s="4"/>
      <c r="E299" s="4"/>
      <c r="F299" s="6"/>
      <c r="G299" s="4"/>
      <c r="H299" s="3" t="str">
        <f>IF(A299="","",IF(YEAR(A299)&lt;&gt;'Settings'!$B$4,"",MONTH(A299)))</f>
        <v/>
      </c>
    </row>
    <row r="300" spans="1:8" x14ac:dyDescent="0.25">
      <c r="A300" s="7"/>
      <c r="B300" s="4"/>
      <c r="C300" s="4"/>
      <c r="D300" s="4"/>
      <c r="E300" s="4"/>
      <c r="F300" s="6"/>
      <c r="G300" s="4"/>
      <c r="H300" s="3" t="str">
        <f>IF(A300="","",IF(YEAR(A300)&lt;&gt;'Settings'!$B$4,"",MONTH(A300)))</f>
        <v/>
      </c>
    </row>
    <row r="301" spans="1:8" x14ac:dyDescent="0.25">
      <c r="A301" s="7"/>
      <c r="B301" s="4"/>
      <c r="C301" s="4"/>
      <c r="D301" s="4"/>
      <c r="E301" s="4"/>
      <c r="F301" s="6"/>
      <c r="G301" s="4"/>
      <c r="H301" s="3" t="str">
        <f>IF(A301="","",IF(YEAR(A301)&lt;&gt;'Settings'!$B$4,"",MONTH(A301)))</f>
        <v/>
      </c>
    </row>
    <row r="302" spans="1:8" x14ac:dyDescent="0.25">
      <c r="A302" s="7"/>
      <c r="B302" s="4"/>
      <c r="C302" s="4"/>
      <c r="D302" s="4"/>
      <c r="E302" s="4"/>
      <c r="F302" s="6"/>
      <c r="G302" s="4"/>
      <c r="H302" s="3" t="str">
        <f>IF(A302="","",IF(YEAR(A302)&lt;&gt;'Settings'!$B$4,"",MONTH(A302)))</f>
        <v/>
      </c>
    </row>
    <row r="303" spans="1:8" x14ac:dyDescent="0.25">
      <c r="A303" s="7"/>
      <c r="B303" s="4"/>
      <c r="C303" s="4"/>
      <c r="D303" s="4"/>
      <c r="E303" s="4"/>
      <c r="F303" s="6"/>
      <c r="G303" s="4"/>
      <c r="H303" s="3" t="str">
        <f>IF(A303="","",IF(YEAR(A303)&lt;&gt;'Settings'!$B$4,"",MONTH(A303)))</f>
        <v/>
      </c>
    </row>
    <row r="304" spans="1:8" x14ac:dyDescent="0.25">
      <c r="A304" s="7"/>
      <c r="B304" s="4"/>
      <c r="C304" s="4"/>
      <c r="D304" s="4"/>
      <c r="E304" s="4"/>
      <c r="F304" s="6"/>
      <c r="G304" s="4"/>
      <c r="H304" s="3" t="str">
        <f>IF(A304="","",IF(YEAR(A304)&lt;&gt;'Settings'!$B$4,"",MONTH(A304)))</f>
        <v/>
      </c>
    </row>
    <row r="305" spans="1:8" x14ac:dyDescent="0.25">
      <c r="A305" s="7"/>
      <c r="B305" s="4"/>
      <c r="C305" s="4"/>
      <c r="D305" s="4"/>
      <c r="E305" s="4"/>
      <c r="F305" s="6"/>
      <c r="G305" s="4"/>
      <c r="H305" s="3" t="str">
        <f>IF(A305="","",IF(YEAR(A305)&lt;&gt;'Settings'!$B$4,"",MONTH(A305)))</f>
        <v/>
      </c>
    </row>
    <row r="306" spans="1:8" x14ac:dyDescent="0.25">
      <c r="A306" s="7"/>
      <c r="B306" s="4"/>
      <c r="C306" s="4"/>
      <c r="D306" s="4"/>
      <c r="E306" s="4"/>
      <c r="F306" s="6"/>
      <c r="G306" s="4"/>
      <c r="H306" s="3" t="str">
        <f>IF(A306="","",IF(YEAR(A306)&lt;&gt;'Settings'!$B$4,"",MONTH(A306)))</f>
        <v/>
      </c>
    </row>
    <row r="307" spans="1:8" x14ac:dyDescent="0.25">
      <c r="A307" s="7"/>
      <c r="B307" s="4"/>
      <c r="C307" s="4"/>
      <c r="D307" s="4"/>
      <c r="E307" s="4"/>
      <c r="F307" s="6"/>
      <c r="G307" s="4"/>
      <c r="H307" s="3" t="str">
        <f>IF(A307="","",IF(YEAR(A307)&lt;&gt;'Settings'!$B$4,"",MONTH(A307)))</f>
        <v/>
      </c>
    </row>
    <row r="308" spans="1:8" x14ac:dyDescent="0.25">
      <c r="A308" s="7"/>
      <c r="B308" s="4"/>
      <c r="C308" s="4"/>
      <c r="D308" s="4"/>
      <c r="E308" s="4"/>
      <c r="F308" s="6"/>
      <c r="G308" s="4"/>
      <c r="H308" s="3" t="str">
        <f>IF(A308="","",IF(YEAR(A308)&lt;&gt;'Settings'!$B$4,"",MONTH(A308)))</f>
        <v/>
      </c>
    </row>
    <row r="309" spans="1:8" x14ac:dyDescent="0.25">
      <c r="A309" s="7"/>
      <c r="B309" s="4"/>
      <c r="C309" s="4"/>
      <c r="D309" s="4"/>
      <c r="E309" s="4"/>
      <c r="F309" s="6"/>
      <c r="G309" s="4"/>
      <c r="H309" s="3" t="str">
        <f>IF(A309="","",IF(YEAR(A309)&lt;&gt;'Settings'!$B$4,"",MONTH(A309)))</f>
        <v/>
      </c>
    </row>
    <row r="310" spans="1:8" x14ac:dyDescent="0.25">
      <c r="A310" s="7"/>
      <c r="B310" s="4"/>
      <c r="C310" s="4"/>
      <c r="D310" s="4"/>
      <c r="E310" s="4"/>
      <c r="F310" s="6"/>
      <c r="G310" s="4"/>
      <c r="H310" s="3" t="str">
        <f>IF(A310="","",IF(YEAR(A310)&lt;&gt;'Settings'!$B$4,"",MONTH(A310)))</f>
        <v/>
      </c>
    </row>
    <row r="311" spans="1:8" x14ac:dyDescent="0.25">
      <c r="A311" s="7"/>
      <c r="B311" s="4"/>
      <c r="C311" s="4"/>
      <c r="D311" s="4"/>
      <c r="E311" s="4"/>
      <c r="F311" s="6"/>
      <c r="G311" s="4"/>
      <c r="H311" s="3" t="str">
        <f>IF(A311="","",IF(YEAR(A311)&lt;&gt;'Settings'!$B$4,"",MONTH(A311)))</f>
        <v/>
      </c>
    </row>
    <row r="312" spans="1:8" x14ac:dyDescent="0.25">
      <c r="A312" s="7"/>
      <c r="B312" s="4"/>
      <c r="C312" s="4"/>
      <c r="D312" s="4"/>
      <c r="E312" s="4"/>
      <c r="F312" s="6"/>
      <c r="G312" s="4"/>
      <c r="H312" s="3" t="str">
        <f>IF(A312="","",IF(YEAR(A312)&lt;&gt;'Settings'!$B$4,"",MONTH(A312)))</f>
        <v/>
      </c>
    </row>
    <row r="313" spans="1:8" x14ac:dyDescent="0.25">
      <c r="A313" s="7"/>
      <c r="B313" s="4"/>
      <c r="C313" s="4"/>
      <c r="D313" s="4"/>
      <c r="E313" s="4"/>
      <c r="F313" s="6"/>
      <c r="G313" s="4"/>
      <c r="H313" s="3" t="str">
        <f>IF(A313="","",IF(YEAR(A313)&lt;&gt;'Settings'!$B$4,"",MONTH(A313)))</f>
        <v/>
      </c>
    </row>
    <row r="314" spans="1:8" x14ac:dyDescent="0.25">
      <c r="A314" s="7"/>
      <c r="B314" s="4"/>
      <c r="C314" s="4"/>
      <c r="D314" s="4"/>
      <c r="E314" s="4"/>
      <c r="F314" s="6"/>
      <c r="G314" s="4"/>
      <c r="H314" s="3" t="str">
        <f>IF(A314="","",IF(YEAR(A314)&lt;&gt;'Settings'!$B$4,"",MONTH(A314)))</f>
        <v/>
      </c>
    </row>
    <row r="315" spans="1:8" x14ac:dyDescent="0.25">
      <c r="A315" s="7"/>
      <c r="B315" s="4"/>
      <c r="C315" s="4"/>
      <c r="D315" s="4"/>
      <c r="E315" s="4"/>
      <c r="F315" s="6"/>
      <c r="G315" s="4"/>
      <c r="H315" s="3" t="str">
        <f>IF(A315="","",IF(YEAR(A315)&lt;&gt;'Settings'!$B$4,"",MONTH(A315)))</f>
        <v/>
      </c>
    </row>
    <row r="316" spans="1:8" x14ac:dyDescent="0.25">
      <c r="A316" s="7"/>
      <c r="B316" s="4"/>
      <c r="C316" s="4"/>
      <c r="D316" s="4"/>
      <c r="E316" s="4"/>
      <c r="F316" s="6"/>
      <c r="G316" s="4"/>
      <c r="H316" s="3" t="str">
        <f>IF(A316="","",IF(YEAR(A316)&lt;&gt;'Settings'!$B$4,"",MONTH(A316)))</f>
        <v/>
      </c>
    </row>
    <row r="317" spans="1:8" x14ac:dyDescent="0.25">
      <c r="A317" s="7"/>
      <c r="B317" s="4"/>
      <c r="C317" s="4"/>
      <c r="D317" s="4"/>
      <c r="E317" s="4"/>
      <c r="F317" s="6"/>
      <c r="G317" s="4"/>
      <c r="H317" s="3" t="str">
        <f>IF(A317="","",IF(YEAR(A317)&lt;&gt;'Settings'!$B$4,"",MONTH(A317)))</f>
        <v/>
      </c>
    </row>
    <row r="318" spans="1:8" x14ac:dyDescent="0.25">
      <c r="A318" s="7"/>
      <c r="B318" s="4"/>
      <c r="C318" s="4"/>
      <c r="D318" s="4"/>
      <c r="E318" s="4"/>
      <c r="F318" s="6"/>
      <c r="G318" s="4"/>
      <c r="H318" s="3" t="str">
        <f>IF(A318="","",IF(YEAR(A318)&lt;&gt;'Settings'!$B$4,"",MONTH(A318)))</f>
        <v/>
      </c>
    </row>
    <row r="319" spans="1:8" x14ac:dyDescent="0.25">
      <c r="A319" s="7"/>
      <c r="B319" s="4"/>
      <c r="C319" s="4"/>
      <c r="D319" s="4"/>
      <c r="E319" s="4"/>
      <c r="F319" s="6"/>
      <c r="G319" s="4"/>
      <c r="H319" s="3" t="str">
        <f>IF(A319="","",IF(YEAR(A319)&lt;&gt;'Settings'!$B$4,"",MONTH(A319)))</f>
        <v/>
      </c>
    </row>
    <row r="320" spans="1:8" x14ac:dyDescent="0.25">
      <c r="A320" s="7"/>
      <c r="B320" s="4"/>
      <c r="C320" s="4"/>
      <c r="D320" s="4"/>
      <c r="E320" s="4"/>
      <c r="F320" s="6"/>
      <c r="G320" s="4"/>
      <c r="H320" s="3" t="str">
        <f>IF(A320="","",IF(YEAR(A320)&lt;&gt;'Settings'!$B$4,"",MONTH(A320)))</f>
        <v/>
      </c>
    </row>
    <row r="321" spans="1:8" x14ac:dyDescent="0.25">
      <c r="A321" s="7"/>
      <c r="B321" s="4"/>
      <c r="C321" s="4"/>
      <c r="D321" s="4"/>
      <c r="E321" s="4"/>
      <c r="F321" s="6"/>
      <c r="G321" s="4"/>
      <c r="H321" s="3" t="str">
        <f>IF(A321="","",IF(YEAR(A321)&lt;&gt;'Settings'!$B$4,"",MONTH(A321)))</f>
        <v/>
      </c>
    </row>
    <row r="322" spans="1:8" x14ac:dyDescent="0.25">
      <c r="A322" s="7"/>
      <c r="B322" s="4"/>
      <c r="C322" s="4"/>
      <c r="D322" s="4"/>
      <c r="E322" s="4"/>
      <c r="F322" s="6"/>
      <c r="G322" s="4"/>
      <c r="H322" s="3" t="str">
        <f>IF(A322="","",IF(YEAR(A322)&lt;&gt;'Settings'!$B$4,"",MONTH(A322)))</f>
        <v/>
      </c>
    </row>
    <row r="323" spans="1:8" x14ac:dyDescent="0.25">
      <c r="A323" s="7"/>
      <c r="B323" s="4"/>
      <c r="C323" s="4"/>
      <c r="D323" s="4"/>
      <c r="E323" s="4"/>
      <c r="F323" s="6"/>
      <c r="G323" s="4"/>
      <c r="H323" s="3" t="str">
        <f>IF(A323="","",IF(YEAR(A323)&lt;&gt;'Settings'!$B$4,"",MONTH(A323)))</f>
        <v/>
      </c>
    </row>
    <row r="324" spans="1:8" x14ac:dyDescent="0.25">
      <c r="A324" s="7"/>
      <c r="B324" s="4"/>
      <c r="C324" s="4"/>
      <c r="D324" s="4"/>
      <c r="E324" s="4"/>
      <c r="F324" s="6"/>
      <c r="G324" s="4"/>
      <c r="H324" s="3" t="str">
        <f>IF(A324="","",IF(YEAR(A324)&lt;&gt;'Settings'!$B$4,"",MONTH(A324)))</f>
        <v/>
      </c>
    </row>
    <row r="325" spans="1:8" x14ac:dyDescent="0.25">
      <c r="A325" s="7"/>
      <c r="B325" s="4"/>
      <c r="C325" s="4"/>
      <c r="D325" s="4"/>
      <c r="E325" s="4"/>
      <c r="F325" s="6"/>
      <c r="G325" s="4"/>
      <c r="H325" s="3" t="str">
        <f>IF(A325="","",IF(YEAR(A325)&lt;&gt;'Settings'!$B$4,"",MONTH(A325)))</f>
        <v/>
      </c>
    </row>
    <row r="326" spans="1:8" x14ac:dyDescent="0.25">
      <c r="A326" s="7"/>
      <c r="B326" s="4"/>
      <c r="C326" s="4"/>
      <c r="D326" s="4"/>
      <c r="E326" s="4"/>
      <c r="F326" s="6"/>
      <c r="G326" s="4"/>
      <c r="H326" s="3" t="str">
        <f>IF(A326="","",IF(YEAR(A326)&lt;&gt;'Settings'!$B$4,"",MONTH(A326)))</f>
        <v/>
      </c>
    </row>
    <row r="327" spans="1:8" x14ac:dyDescent="0.25">
      <c r="A327" s="7"/>
      <c r="B327" s="4"/>
      <c r="C327" s="4"/>
      <c r="D327" s="4"/>
      <c r="E327" s="4"/>
      <c r="F327" s="6"/>
      <c r="G327" s="4"/>
      <c r="H327" s="3" t="str">
        <f>IF(A327="","",IF(YEAR(A327)&lt;&gt;'Settings'!$B$4,"",MONTH(A327)))</f>
        <v/>
      </c>
    </row>
    <row r="328" spans="1:8" x14ac:dyDescent="0.25">
      <c r="A328" s="7"/>
      <c r="B328" s="4"/>
      <c r="C328" s="4"/>
      <c r="D328" s="4"/>
      <c r="E328" s="4"/>
      <c r="F328" s="6"/>
      <c r="G328" s="4"/>
      <c r="H328" s="3" t="str">
        <f>IF(A328="","",IF(YEAR(A328)&lt;&gt;'Settings'!$B$4,"",MONTH(A328)))</f>
        <v/>
      </c>
    </row>
    <row r="329" spans="1:8" x14ac:dyDescent="0.25">
      <c r="A329" s="7"/>
      <c r="B329" s="4"/>
      <c r="C329" s="4"/>
      <c r="D329" s="4"/>
      <c r="E329" s="4"/>
      <c r="F329" s="6"/>
      <c r="G329" s="4"/>
      <c r="H329" s="3" t="str">
        <f>IF(A329="","",IF(YEAR(A329)&lt;&gt;'Settings'!$B$4,"",MONTH(A329)))</f>
        <v/>
      </c>
    </row>
    <row r="330" spans="1:8" x14ac:dyDescent="0.25">
      <c r="A330" s="7"/>
      <c r="B330" s="4"/>
      <c r="C330" s="4"/>
      <c r="D330" s="4"/>
      <c r="E330" s="4"/>
      <c r="F330" s="6"/>
      <c r="G330" s="4"/>
      <c r="H330" s="3" t="str">
        <f>IF(A330="","",IF(YEAR(A330)&lt;&gt;'Settings'!$B$4,"",MONTH(A330)))</f>
        <v/>
      </c>
    </row>
    <row r="331" spans="1:8" x14ac:dyDescent="0.25">
      <c r="A331" s="7"/>
      <c r="B331" s="4"/>
      <c r="C331" s="4"/>
      <c r="D331" s="4"/>
      <c r="E331" s="4"/>
      <c r="F331" s="6"/>
      <c r="G331" s="4"/>
      <c r="H331" s="3" t="str">
        <f>IF(A331="","",IF(YEAR(A331)&lt;&gt;'Settings'!$B$4,"",MONTH(A331)))</f>
        <v/>
      </c>
    </row>
    <row r="332" spans="1:8" x14ac:dyDescent="0.25">
      <c r="A332" s="7"/>
      <c r="B332" s="4"/>
      <c r="C332" s="4"/>
      <c r="D332" s="4"/>
      <c r="E332" s="4"/>
      <c r="F332" s="6"/>
      <c r="G332" s="4"/>
      <c r="H332" s="3" t="str">
        <f>IF(A332="","",IF(YEAR(A332)&lt;&gt;'Settings'!$B$4,"",MONTH(A332)))</f>
        <v/>
      </c>
    </row>
    <row r="333" spans="1:8" x14ac:dyDescent="0.25">
      <c r="A333" s="7"/>
      <c r="B333" s="4"/>
      <c r="C333" s="4"/>
      <c r="D333" s="4"/>
      <c r="E333" s="4"/>
      <c r="F333" s="6"/>
      <c r="G333" s="4"/>
      <c r="H333" s="3" t="str">
        <f>IF(A333="","",IF(YEAR(A333)&lt;&gt;'Settings'!$B$4,"",MONTH(A333)))</f>
        <v/>
      </c>
    </row>
    <row r="334" spans="1:8" x14ac:dyDescent="0.25">
      <c r="A334" s="7"/>
      <c r="B334" s="4"/>
      <c r="C334" s="4"/>
      <c r="D334" s="4"/>
      <c r="E334" s="4"/>
      <c r="F334" s="6"/>
      <c r="G334" s="4"/>
      <c r="H334" s="3" t="str">
        <f>IF(A334="","",IF(YEAR(A334)&lt;&gt;'Settings'!$B$4,"",MONTH(A334)))</f>
        <v/>
      </c>
    </row>
    <row r="335" spans="1:8" x14ac:dyDescent="0.25">
      <c r="A335" s="7"/>
      <c r="B335" s="4"/>
      <c r="C335" s="4"/>
      <c r="D335" s="4"/>
      <c r="E335" s="4"/>
      <c r="F335" s="6"/>
      <c r="G335" s="4"/>
      <c r="H335" s="3" t="str">
        <f>IF(A335="","",IF(YEAR(A335)&lt;&gt;'Settings'!$B$4,"",MONTH(A335)))</f>
        <v/>
      </c>
    </row>
    <row r="336" spans="1:8" x14ac:dyDescent="0.25">
      <c r="A336" s="7"/>
      <c r="B336" s="4"/>
      <c r="C336" s="4"/>
      <c r="D336" s="4"/>
      <c r="E336" s="4"/>
      <c r="F336" s="6"/>
      <c r="G336" s="4"/>
      <c r="H336" s="3" t="str">
        <f>IF(A336="","",IF(YEAR(A336)&lt;&gt;'Settings'!$B$4,"",MONTH(A336)))</f>
        <v/>
      </c>
    </row>
    <row r="337" spans="1:8" x14ac:dyDescent="0.25">
      <c r="A337" s="7"/>
      <c r="B337" s="4"/>
      <c r="C337" s="4"/>
      <c r="D337" s="4"/>
      <c r="E337" s="4"/>
      <c r="F337" s="6"/>
      <c r="G337" s="4"/>
      <c r="H337" s="3" t="str">
        <f>IF(A337="","",IF(YEAR(A337)&lt;&gt;'Settings'!$B$4,"",MONTH(A337)))</f>
        <v/>
      </c>
    </row>
    <row r="338" spans="1:8" x14ac:dyDescent="0.25">
      <c r="A338" s="7"/>
      <c r="B338" s="4"/>
      <c r="C338" s="4"/>
      <c r="D338" s="4"/>
      <c r="E338" s="4"/>
      <c r="F338" s="6"/>
      <c r="G338" s="4"/>
      <c r="H338" s="3" t="str">
        <f>IF(A338="","",IF(YEAR(A338)&lt;&gt;'Settings'!$B$4,"",MONTH(A338)))</f>
        <v/>
      </c>
    </row>
    <row r="339" spans="1:8" x14ac:dyDescent="0.25">
      <c r="A339" s="7"/>
      <c r="B339" s="4"/>
      <c r="C339" s="4"/>
      <c r="D339" s="4"/>
      <c r="E339" s="4"/>
      <c r="F339" s="6"/>
      <c r="G339" s="4"/>
      <c r="H339" s="3" t="str">
        <f>IF(A339="","",IF(YEAR(A339)&lt;&gt;'Settings'!$B$4,"",MONTH(A339)))</f>
        <v/>
      </c>
    </row>
    <row r="340" spans="1:8" x14ac:dyDescent="0.25">
      <c r="A340" s="7"/>
      <c r="B340" s="4"/>
      <c r="C340" s="4"/>
      <c r="D340" s="4"/>
      <c r="E340" s="4"/>
      <c r="F340" s="6"/>
      <c r="G340" s="4"/>
      <c r="H340" s="3" t="str">
        <f>IF(A340="","",IF(YEAR(A340)&lt;&gt;'Settings'!$B$4,"",MONTH(A340)))</f>
        <v/>
      </c>
    </row>
    <row r="341" spans="1:8" x14ac:dyDescent="0.25">
      <c r="A341" s="7"/>
      <c r="B341" s="4"/>
      <c r="C341" s="4"/>
      <c r="D341" s="4"/>
      <c r="E341" s="4"/>
      <c r="F341" s="6"/>
      <c r="G341" s="4"/>
      <c r="H341" s="3" t="str">
        <f>IF(A341="","",IF(YEAR(A341)&lt;&gt;'Settings'!$B$4,"",MONTH(A341)))</f>
        <v/>
      </c>
    </row>
    <row r="342" spans="1:8" x14ac:dyDescent="0.25">
      <c r="A342" s="7"/>
      <c r="B342" s="4"/>
      <c r="C342" s="4"/>
      <c r="D342" s="4"/>
      <c r="E342" s="4"/>
      <c r="F342" s="6"/>
      <c r="G342" s="4"/>
      <c r="H342" s="3" t="str">
        <f>IF(A342="","",IF(YEAR(A342)&lt;&gt;'Settings'!$B$4,"",MONTH(A342)))</f>
        <v/>
      </c>
    </row>
    <row r="343" spans="1:8" x14ac:dyDescent="0.25">
      <c r="A343" s="7"/>
      <c r="B343" s="4"/>
      <c r="C343" s="4"/>
      <c r="D343" s="4"/>
      <c r="E343" s="4"/>
      <c r="F343" s="6"/>
      <c r="G343" s="4"/>
      <c r="H343" s="3" t="str">
        <f>IF(A343="","",IF(YEAR(A343)&lt;&gt;'Settings'!$B$4,"",MONTH(A343)))</f>
        <v/>
      </c>
    </row>
    <row r="344" spans="1:8" x14ac:dyDescent="0.25">
      <c r="A344" s="7"/>
      <c r="B344" s="4"/>
      <c r="C344" s="4"/>
      <c r="D344" s="4"/>
      <c r="E344" s="4"/>
      <c r="F344" s="6"/>
      <c r="G344" s="4"/>
      <c r="H344" s="3" t="str">
        <f>IF(A344="","",IF(YEAR(A344)&lt;&gt;'Settings'!$B$4,"",MONTH(A344)))</f>
        <v/>
      </c>
    </row>
    <row r="345" spans="1:8" x14ac:dyDescent="0.25">
      <c r="A345" s="7"/>
      <c r="B345" s="4"/>
      <c r="C345" s="4"/>
      <c r="D345" s="4"/>
      <c r="E345" s="4"/>
      <c r="F345" s="6"/>
      <c r="G345" s="4"/>
      <c r="H345" s="3" t="str">
        <f>IF(A345="","",IF(YEAR(A345)&lt;&gt;'Settings'!$B$4,"",MONTH(A345)))</f>
        <v/>
      </c>
    </row>
    <row r="346" spans="1:8" x14ac:dyDescent="0.25">
      <c r="A346" s="7"/>
      <c r="B346" s="4"/>
      <c r="C346" s="4"/>
      <c r="D346" s="4"/>
      <c r="E346" s="4"/>
      <c r="F346" s="6"/>
      <c r="G346" s="4"/>
      <c r="H346" s="3" t="str">
        <f>IF(A346="","",IF(YEAR(A346)&lt;&gt;'Settings'!$B$4,"",MONTH(A346)))</f>
        <v/>
      </c>
    </row>
    <row r="347" spans="1:8" x14ac:dyDescent="0.25">
      <c r="A347" s="7"/>
      <c r="B347" s="4"/>
      <c r="C347" s="4"/>
      <c r="D347" s="4"/>
      <c r="E347" s="4"/>
      <c r="F347" s="6"/>
      <c r="G347" s="4"/>
      <c r="H347" s="3" t="str">
        <f>IF(A347="","",IF(YEAR(A347)&lt;&gt;'Settings'!$B$4,"",MONTH(A347)))</f>
        <v/>
      </c>
    </row>
    <row r="348" spans="1:8" x14ac:dyDescent="0.25">
      <c r="A348" s="7"/>
      <c r="B348" s="4"/>
      <c r="C348" s="4"/>
      <c r="D348" s="4"/>
      <c r="E348" s="4"/>
      <c r="F348" s="6"/>
      <c r="G348" s="4"/>
      <c r="H348" s="3" t="str">
        <f>IF(A348="","",IF(YEAR(A348)&lt;&gt;'Settings'!$B$4,"",MONTH(A348)))</f>
        <v/>
      </c>
    </row>
    <row r="349" spans="1:8" x14ac:dyDescent="0.25">
      <c r="A349" s="7"/>
      <c r="B349" s="4"/>
      <c r="C349" s="4"/>
      <c r="D349" s="4"/>
      <c r="E349" s="4"/>
      <c r="F349" s="6"/>
      <c r="G349" s="4"/>
      <c r="H349" s="3" t="str">
        <f>IF(A349="","",IF(YEAR(A349)&lt;&gt;'Settings'!$B$4,"",MONTH(A349)))</f>
        <v/>
      </c>
    </row>
    <row r="350" spans="1:8" x14ac:dyDescent="0.25">
      <c r="A350" s="7"/>
      <c r="B350" s="4"/>
      <c r="C350" s="4"/>
      <c r="D350" s="4"/>
      <c r="E350" s="4"/>
      <c r="F350" s="6"/>
      <c r="G350" s="4"/>
      <c r="H350" s="3" t="str">
        <f>IF(A350="","",IF(YEAR(A350)&lt;&gt;'Settings'!$B$4,"",MONTH(A350)))</f>
        <v/>
      </c>
    </row>
    <row r="351" spans="1:8" x14ac:dyDescent="0.25">
      <c r="A351" s="7"/>
      <c r="B351" s="4"/>
      <c r="C351" s="4"/>
      <c r="D351" s="4"/>
      <c r="E351" s="4"/>
      <c r="F351" s="6"/>
      <c r="G351" s="4"/>
      <c r="H351" s="3" t="str">
        <f>IF(A351="","",IF(YEAR(A351)&lt;&gt;'Settings'!$B$4,"",MONTH(A351)))</f>
        <v/>
      </c>
    </row>
    <row r="352" spans="1:8" x14ac:dyDescent="0.25">
      <c r="A352" s="7"/>
      <c r="B352" s="4"/>
      <c r="C352" s="4"/>
      <c r="D352" s="4"/>
      <c r="E352" s="4"/>
      <c r="F352" s="6"/>
      <c r="G352" s="4"/>
      <c r="H352" s="3" t="str">
        <f>IF(A352="","",IF(YEAR(A352)&lt;&gt;'Settings'!$B$4,"",MONTH(A352)))</f>
        <v/>
      </c>
    </row>
    <row r="353" spans="1:8" x14ac:dyDescent="0.25">
      <c r="A353" s="7"/>
      <c r="B353" s="4"/>
      <c r="C353" s="4"/>
      <c r="D353" s="4"/>
      <c r="E353" s="4"/>
      <c r="F353" s="6"/>
      <c r="G353" s="4"/>
      <c r="H353" s="3" t="str">
        <f>IF(A353="","",IF(YEAR(A353)&lt;&gt;'Settings'!$B$4,"",MONTH(A353)))</f>
        <v/>
      </c>
    </row>
    <row r="354" spans="1:8" x14ac:dyDescent="0.25">
      <c r="A354" s="7"/>
      <c r="B354" s="4"/>
      <c r="C354" s="4"/>
      <c r="D354" s="4"/>
      <c r="E354" s="4"/>
      <c r="F354" s="6"/>
      <c r="G354" s="4"/>
      <c r="H354" s="3" t="str">
        <f>IF(A354="","",IF(YEAR(A354)&lt;&gt;'Settings'!$B$4,"",MONTH(A354)))</f>
        <v/>
      </c>
    </row>
    <row r="355" spans="1:8" x14ac:dyDescent="0.25">
      <c r="A355" s="7"/>
      <c r="B355" s="4"/>
      <c r="C355" s="4"/>
      <c r="D355" s="4"/>
      <c r="E355" s="4"/>
      <c r="F355" s="6"/>
      <c r="G355" s="4"/>
      <c r="H355" s="3" t="str">
        <f>IF(A355="","",IF(YEAR(A355)&lt;&gt;'Settings'!$B$4,"",MONTH(A355)))</f>
        <v/>
      </c>
    </row>
    <row r="356" spans="1:8" x14ac:dyDescent="0.25">
      <c r="A356" s="7"/>
      <c r="B356" s="4"/>
      <c r="C356" s="4"/>
      <c r="D356" s="4"/>
      <c r="E356" s="4"/>
      <c r="F356" s="6"/>
      <c r="G356" s="4"/>
      <c r="H356" s="3" t="str">
        <f>IF(A356="","",IF(YEAR(A356)&lt;&gt;'Settings'!$B$4,"",MONTH(A356)))</f>
        <v/>
      </c>
    </row>
    <row r="357" spans="1:8" x14ac:dyDescent="0.25">
      <c r="A357" s="7"/>
      <c r="B357" s="4"/>
      <c r="C357" s="4"/>
      <c r="D357" s="4"/>
      <c r="E357" s="4"/>
      <c r="F357" s="6"/>
      <c r="G357" s="4"/>
      <c r="H357" s="3" t="str">
        <f>IF(A357="","",IF(YEAR(A357)&lt;&gt;'Settings'!$B$4,"",MONTH(A357)))</f>
        <v/>
      </c>
    </row>
    <row r="358" spans="1:8" x14ac:dyDescent="0.25">
      <c r="A358" s="7"/>
      <c r="B358" s="4"/>
      <c r="C358" s="4"/>
      <c r="D358" s="4"/>
      <c r="E358" s="4"/>
      <c r="F358" s="6"/>
      <c r="G358" s="4"/>
      <c r="H358" s="3" t="str">
        <f>IF(A358="","",IF(YEAR(A358)&lt;&gt;'Settings'!$B$4,"",MONTH(A358)))</f>
        <v/>
      </c>
    </row>
    <row r="359" spans="1:8" x14ac:dyDescent="0.25">
      <c r="A359" s="7"/>
      <c r="B359" s="4"/>
      <c r="C359" s="4"/>
      <c r="D359" s="4"/>
      <c r="E359" s="4"/>
      <c r="F359" s="6"/>
      <c r="G359" s="4"/>
      <c r="H359" s="3" t="str">
        <f>IF(A359="","",IF(YEAR(A359)&lt;&gt;'Settings'!$B$4,"",MONTH(A359)))</f>
        <v/>
      </c>
    </row>
    <row r="360" spans="1:8" x14ac:dyDescent="0.25">
      <c r="A360" s="7"/>
      <c r="B360" s="4"/>
      <c r="C360" s="4"/>
      <c r="D360" s="4"/>
      <c r="E360" s="4"/>
      <c r="F360" s="6"/>
      <c r="G360" s="4"/>
      <c r="H360" s="3" t="str">
        <f>IF(A360="","",IF(YEAR(A360)&lt;&gt;'Settings'!$B$4,"",MONTH(A360)))</f>
        <v/>
      </c>
    </row>
    <row r="361" spans="1:8" x14ac:dyDescent="0.25">
      <c r="A361" s="7"/>
      <c r="B361" s="4"/>
      <c r="C361" s="4"/>
      <c r="D361" s="4"/>
      <c r="E361" s="4"/>
      <c r="F361" s="6"/>
      <c r="G361" s="4"/>
      <c r="H361" s="3" t="str">
        <f>IF(A361="","",IF(YEAR(A361)&lt;&gt;'Settings'!$B$4,"",MONTH(A361)))</f>
        <v/>
      </c>
    </row>
    <row r="362" spans="1:8" x14ac:dyDescent="0.25">
      <c r="A362" s="7"/>
      <c r="B362" s="4"/>
      <c r="C362" s="4"/>
      <c r="D362" s="4"/>
      <c r="E362" s="4"/>
      <c r="F362" s="6"/>
      <c r="G362" s="4"/>
      <c r="H362" s="3" t="str">
        <f>IF(A362="","",IF(YEAR(A362)&lt;&gt;'Settings'!$B$4,"",MONTH(A362)))</f>
        <v/>
      </c>
    </row>
    <row r="363" spans="1:8" x14ac:dyDescent="0.25">
      <c r="A363" s="7"/>
      <c r="B363" s="4"/>
      <c r="C363" s="4"/>
      <c r="D363" s="4"/>
      <c r="E363" s="4"/>
      <c r="F363" s="6"/>
      <c r="G363" s="4"/>
      <c r="H363" s="3" t="str">
        <f>IF(A363="","",IF(YEAR(A363)&lt;&gt;'Settings'!$B$4,"",MONTH(A363)))</f>
        <v/>
      </c>
    </row>
    <row r="364" spans="1:8" x14ac:dyDescent="0.25">
      <c r="A364" s="7"/>
      <c r="B364" s="4"/>
      <c r="C364" s="4"/>
      <c r="D364" s="4"/>
      <c r="E364" s="4"/>
      <c r="F364" s="6"/>
      <c r="G364" s="4"/>
      <c r="H364" s="3" t="str">
        <f>IF(A364="","",IF(YEAR(A364)&lt;&gt;'Settings'!$B$4,"",MONTH(A364)))</f>
        <v/>
      </c>
    </row>
    <row r="365" spans="1:8" x14ac:dyDescent="0.25">
      <c r="A365" s="7"/>
      <c r="B365" s="4"/>
      <c r="C365" s="4"/>
      <c r="D365" s="4"/>
      <c r="E365" s="4"/>
      <c r="F365" s="6"/>
      <c r="G365" s="4"/>
      <c r="H365" s="3" t="str">
        <f>IF(A365="","",IF(YEAR(A365)&lt;&gt;'Settings'!$B$4,"",MONTH(A365)))</f>
        <v/>
      </c>
    </row>
    <row r="366" spans="1:8" x14ac:dyDescent="0.25">
      <c r="A366" s="7"/>
      <c r="B366" s="4"/>
      <c r="C366" s="4"/>
      <c r="D366" s="4"/>
      <c r="E366" s="4"/>
      <c r="F366" s="6"/>
      <c r="G366" s="4"/>
      <c r="H366" s="3" t="str">
        <f>IF(A366="","",IF(YEAR(A366)&lt;&gt;'Settings'!$B$4,"",MONTH(A366)))</f>
        <v/>
      </c>
    </row>
    <row r="367" spans="1:8" x14ac:dyDescent="0.25">
      <c r="A367" s="7"/>
      <c r="B367" s="4"/>
      <c r="C367" s="4"/>
      <c r="D367" s="4"/>
      <c r="E367" s="4"/>
      <c r="F367" s="6"/>
      <c r="G367" s="4"/>
      <c r="H367" s="3" t="str">
        <f>IF(A367="","",IF(YEAR(A367)&lt;&gt;'Settings'!$B$4,"",MONTH(A367)))</f>
        <v/>
      </c>
    </row>
    <row r="368" spans="1:8" x14ac:dyDescent="0.25">
      <c r="A368" s="7"/>
      <c r="B368" s="4"/>
      <c r="C368" s="4"/>
      <c r="D368" s="4"/>
      <c r="E368" s="4"/>
      <c r="F368" s="6"/>
      <c r="G368" s="4"/>
      <c r="H368" s="3" t="str">
        <f>IF(A368="","",IF(YEAR(A368)&lt;&gt;'Settings'!$B$4,"",MONTH(A368)))</f>
        <v/>
      </c>
    </row>
    <row r="369" spans="1:8" x14ac:dyDescent="0.25">
      <c r="A369" s="7"/>
      <c r="B369" s="4"/>
      <c r="C369" s="4"/>
      <c r="D369" s="4"/>
      <c r="E369" s="4"/>
      <c r="F369" s="6"/>
      <c r="G369" s="4"/>
      <c r="H369" s="3" t="str">
        <f>IF(A369="","",IF(YEAR(A369)&lt;&gt;'Settings'!$B$4,"",MONTH(A369)))</f>
        <v/>
      </c>
    </row>
    <row r="370" spans="1:8" x14ac:dyDescent="0.25">
      <c r="A370" s="7"/>
      <c r="B370" s="4"/>
      <c r="C370" s="4"/>
      <c r="D370" s="4"/>
      <c r="E370" s="4"/>
      <c r="F370" s="6"/>
      <c r="G370" s="4"/>
      <c r="H370" s="3" t="str">
        <f>IF(A370="","",IF(YEAR(A370)&lt;&gt;'Settings'!$B$4,"",MONTH(A370)))</f>
        <v/>
      </c>
    </row>
    <row r="371" spans="1:8" x14ac:dyDescent="0.25">
      <c r="A371" s="7"/>
      <c r="B371" s="4"/>
      <c r="C371" s="4"/>
      <c r="D371" s="4"/>
      <c r="E371" s="4"/>
      <c r="F371" s="6"/>
      <c r="G371" s="4"/>
      <c r="H371" s="3" t="str">
        <f>IF(A371="","",IF(YEAR(A371)&lt;&gt;'Settings'!$B$4,"",MONTH(A371)))</f>
        <v/>
      </c>
    </row>
    <row r="372" spans="1:8" x14ac:dyDescent="0.25">
      <c r="A372" s="7"/>
      <c r="B372" s="4"/>
      <c r="C372" s="4"/>
      <c r="D372" s="4"/>
      <c r="E372" s="4"/>
      <c r="F372" s="6"/>
      <c r="G372" s="4"/>
      <c r="H372" s="3" t="str">
        <f>IF(A372="","",IF(YEAR(A372)&lt;&gt;'Settings'!$B$4,"",MONTH(A372)))</f>
        <v/>
      </c>
    </row>
    <row r="373" spans="1:8" x14ac:dyDescent="0.25">
      <c r="A373" s="7"/>
      <c r="B373" s="4"/>
      <c r="C373" s="4"/>
      <c r="D373" s="4"/>
      <c r="E373" s="4"/>
      <c r="F373" s="6"/>
      <c r="G373" s="4"/>
      <c r="H373" s="3" t="str">
        <f>IF(A373="","",IF(YEAR(A373)&lt;&gt;'Settings'!$B$4,"",MONTH(A373)))</f>
        <v/>
      </c>
    </row>
    <row r="374" spans="1:8" x14ac:dyDescent="0.25">
      <c r="A374" s="7"/>
      <c r="B374" s="4"/>
      <c r="C374" s="4"/>
      <c r="D374" s="4"/>
      <c r="E374" s="4"/>
      <c r="F374" s="6"/>
      <c r="G374" s="4"/>
      <c r="H374" s="3" t="str">
        <f>IF(A374="","",IF(YEAR(A374)&lt;&gt;'Settings'!$B$4,"",MONTH(A374)))</f>
        <v/>
      </c>
    </row>
    <row r="375" spans="1:8" x14ac:dyDescent="0.25">
      <c r="A375" s="7"/>
      <c r="B375" s="4"/>
      <c r="C375" s="4"/>
      <c r="D375" s="4"/>
      <c r="E375" s="4"/>
      <c r="F375" s="6"/>
      <c r="G375" s="4"/>
      <c r="H375" s="3" t="str">
        <f>IF(A375="","",IF(YEAR(A375)&lt;&gt;'Settings'!$B$4,"",MONTH(A375)))</f>
        <v/>
      </c>
    </row>
    <row r="376" spans="1:8" x14ac:dyDescent="0.25">
      <c r="A376" s="7"/>
      <c r="B376" s="4"/>
      <c r="C376" s="4"/>
      <c r="D376" s="4"/>
      <c r="E376" s="4"/>
      <c r="F376" s="6"/>
      <c r="G376" s="4"/>
      <c r="H376" s="3" t="str">
        <f>IF(A376="","",IF(YEAR(A376)&lt;&gt;'Settings'!$B$4,"",MONTH(A376)))</f>
        <v/>
      </c>
    </row>
    <row r="377" spans="1:8" x14ac:dyDescent="0.25">
      <c r="A377" s="7"/>
      <c r="B377" s="4"/>
      <c r="C377" s="4"/>
      <c r="D377" s="4"/>
      <c r="E377" s="4"/>
      <c r="F377" s="6"/>
      <c r="G377" s="4"/>
      <c r="H377" s="3" t="str">
        <f>IF(A377="","",IF(YEAR(A377)&lt;&gt;'Settings'!$B$4,"",MONTH(A377)))</f>
        <v/>
      </c>
    </row>
    <row r="378" spans="1:8" x14ac:dyDescent="0.25">
      <c r="A378" s="7"/>
      <c r="B378" s="4"/>
      <c r="C378" s="4"/>
      <c r="D378" s="4"/>
      <c r="E378" s="4"/>
      <c r="F378" s="6"/>
      <c r="G378" s="4"/>
      <c r="H378" s="3" t="str">
        <f>IF(A378="","",IF(YEAR(A378)&lt;&gt;'Settings'!$B$4,"",MONTH(A378)))</f>
        <v/>
      </c>
    </row>
    <row r="379" spans="1:8" x14ac:dyDescent="0.25">
      <c r="A379" s="7"/>
      <c r="B379" s="4"/>
      <c r="C379" s="4"/>
      <c r="D379" s="4"/>
      <c r="E379" s="4"/>
      <c r="F379" s="6"/>
      <c r="G379" s="4"/>
      <c r="H379" s="3" t="str">
        <f>IF(A379="","",IF(YEAR(A379)&lt;&gt;'Settings'!$B$4,"",MONTH(A379)))</f>
        <v/>
      </c>
    </row>
    <row r="380" spans="1:8" x14ac:dyDescent="0.25">
      <c r="A380" s="7"/>
      <c r="B380" s="4"/>
      <c r="C380" s="4"/>
      <c r="D380" s="4"/>
      <c r="E380" s="4"/>
      <c r="F380" s="6"/>
      <c r="G380" s="4"/>
      <c r="H380" s="3" t="str">
        <f>IF(A380="","",IF(YEAR(A380)&lt;&gt;'Settings'!$B$4,"",MONTH(A380)))</f>
        <v/>
      </c>
    </row>
    <row r="381" spans="1:8" x14ac:dyDescent="0.25">
      <c r="A381" s="7"/>
      <c r="B381" s="4"/>
      <c r="C381" s="4"/>
      <c r="D381" s="4"/>
      <c r="E381" s="4"/>
      <c r="F381" s="6"/>
      <c r="G381" s="4"/>
      <c r="H381" s="3" t="str">
        <f>IF(A381="","",IF(YEAR(A381)&lt;&gt;'Settings'!$B$4,"",MONTH(A381)))</f>
        <v/>
      </c>
    </row>
    <row r="382" spans="1:8" x14ac:dyDescent="0.25">
      <c r="A382" s="7"/>
      <c r="B382" s="4"/>
      <c r="C382" s="4"/>
      <c r="D382" s="4"/>
      <c r="E382" s="4"/>
      <c r="F382" s="6"/>
      <c r="G382" s="4"/>
      <c r="H382" s="3" t="str">
        <f>IF(A382="","",IF(YEAR(A382)&lt;&gt;'Settings'!$B$4,"",MONTH(A382)))</f>
        <v/>
      </c>
    </row>
    <row r="383" spans="1:8" x14ac:dyDescent="0.25">
      <c r="A383" s="7"/>
      <c r="B383" s="4"/>
      <c r="C383" s="4"/>
      <c r="D383" s="4"/>
      <c r="E383" s="4"/>
      <c r="F383" s="6"/>
      <c r="G383" s="4"/>
      <c r="H383" s="3" t="str">
        <f>IF(A383="","",IF(YEAR(A383)&lt;&gt;'Settings'!$B$4,"",MONTH(A383)))</f>
        <v/>
      </c>
    </row>
    <row r="384" spans="1:8" x14ac:dyDescent="0.25">
      <c r="A384" s="7"/>
      <c r="B384" s="4"/>
      <c r="C384" s="4"/>
      <c r="D384" s="4"/>
      <c r="E384" s="4"/>
      <c r="F384" s="6"/>
      <c r="G384" s="4"/>
      <c r="H384" s="3" t="str">
        <f>IF(A384="","",IF(YEAR(A384)&lt;&gt;'Settings'!$B$4,"",MONTH(A384)))</f>
        <v/>
      </c>
    </row>
    <row r="385" spans="1:8" x14ac:dyDescent="0.25">
      <c r="A385" s="7"/>
      <c r="B385" s="4"/>
      <c r="C385" s="4"/>
      <c r="D385" s="4"/>
      <c r="E385" s="4"/>
      <c r="F385" s="6"/>
      <c r="G385" s="4"/>
      <c r="H385" s="3" t="str">
        <f>IF(A385="","",IF(YEAR(A385)&lt;&gt;'Settings'!$B$4,"",MONTH(A385)))</f>
        <v/>
      </c>
    </row>
    <row r="386" spans="1:8" x14ac:dyDescent="0.25">
      <c r="A386" s="7"/>
      <c r="B386" s="4"/>
      <c r="C386" s="4"/>
      <c r="D386" s="4"/>
      <c r="E386" s="4"/>
      <c r="F386" s="6"/>
      <c r="G386" s="4"/>
      <c r="H386" s="3" t="str">
        <f>IF(A386="","",IF(YEAR(A386)&lt;&gt;'Settings'!$B$4,"",MONTH(A386)))</f>
        <v/>
      </c>
    </row>
    <row r="387" spans="1:8" x14ac:dyDescent="0.25">
      <c r="A387" s="7"/>
      <c r="B387" s="4"/>
      <c r="C387" s="4"/>
      <c r="D387" s="4"/>
      <c r="E387" s="4"/>
      <c r="F387" s="6"/>
      <c r="G387" s="4"/>
      <c r="H387" s="3" t="str">
        <f>IF(A387="","",IF(YEAR(A387)&lt;&gt;'Settings'!$B$4,"",MONTH(A387)))</f>
        <v/>
      </c>
    </row>
    <row r="388" spans="1:8" x14ac:dyDescent="0.25">
      <c r="A388" s="7"/>
      <c r="B388" s="4"/>
      <c r="C388" s="4"/>
      <c r="D388" s="4"/>
      <c r="E388" s="4"/>
      <c r="F388" s="6"/>
      <c r="G388" s="4"/>
      <c r="H388" s="3" t="str">
        <f>IF(A388="","",IF(YEAR(A388)&lt;&gt;'Settings'!$B$4,"",MONTH(A388)))</f>
        <v/>
      </c>
    </row>
    <row r="389" spans="1:8" x14ac:dyDescent="0.25">
      <c r="A389" s="7"/>
      <c r="B389" s="4"/>
      <c r="C389" s="4"/>
      <c r="D389" s="4"/>
      <c r="E389" s="4"/>
      <c r="F389" s="6"/>
      <c r="G389" s="4"/>
      <c r="H389" s="3" t="str">
        <f>IF(A389="","",IF(YEAR(A389)&lt;&gt;'Settings'!$B$4,"",MONTH(A389)))</f>
        <v/>
      </c>
    </row>
    <row r="390" spans="1:8" x14ac:dyDescent="0.25">
      <c r="A390" s="7"/>
      <c r="B390" s="4"/>
      <c r="C390" s="4"/>
      <c r="D390" s="4"/>
      <c r="E390" s="4"/>
      <c r="F390" s="6"/>
      <c r="G390" s="4"/>
      <c r="H390" s="3" t="str">
        <f>IF(A390="","",IF(YEAR(A390)&lt;&gt;'Settings'!$B$4,"",MONTH(A390)))</f>
        <v/>
      </c>
    </row>
    <row r="391" spans="1:8" x14ac:dyDescent="0.25">
      <c r="A391" s="7"/>
      <c r="B391" s="4"/>
      <c r="C391" s="4"/>
      <c r="D391" s="4"/>
      <c r="E391" s="4"/>
      <c r="F391" s="6"/>
      <c r="G391" s="4"/>
      <c r="H391" s="3" t="str">
        <f>IF(A391="","",IF(YEAR(A391)&lt;&gt;'Settings'!$B$4,"",MONTH(A391)))</f>
        <v/>
      </c>
    </row>
    <row r="392" spans="1:8" x14ac:dyDescent="0.25">
      <c r="A392" s="7"/>
      <c r="B392" s="4"/>
      <c r="C392" s="4"/>
      <c r="D392" s="4"/>
      <c r="E392" s="4"/>
      <c r="F392" s="6"/>
      <c r="G392" s="4"/>
      <c r="H392" s="3" t="str">
        <f>IF(A392="","",IF(YEAR(A392)&lt;&gt;'Settings'!$B$4,"",MONTH(A392)))</f>
        <v/>
      </c>
    </row>
    <row r="393" spans="1:8" x14ac:dyDescent="0.25">
      <c r="A393" s="7"/>
      <c r="B393" s="4"/>
      <c r="C393" s="4"/>
      <c r="D393" s="4"/>
      <c r="E393" s="4"/>
      <c r="F393" s="6"/>
      <c r="G393" s="4"/>
      <c r="H393" s="3" t="str">
        <f>IF(A393="","",IF(YEAR(A393)&lt;&gt;'Settings'!$B$4,"",MONTH(A393)))</f>
        <v/>
      </c>
    </row>
    <row r="394" spans="1:8" x14ac:dyDescent="0.25">
      <c r="A394" s="7"/>
      <c r="B394" s="4"/>
      <c r="C394" s="4"/>
      <c r="D394" s="4"/>
      <c r="E394" s="4"/>
      <c r="F394" s="6"/>
      <c r="G394" s="4"/>
      <c r="H394" s="3" t="str">
        <f>IF(A394="","",IF(YEAR(A394)&lt;&gt;'Settings'!$B$4,"",MONTH(A394)))</f>
        <v/>
      </c>
    </row>
    <row r="395" spans="1:8" x14ac:dyDescent="0.25">
      <c r="A395" s="7"/>
      <c r="B395" s="4"/>
      <c r="C395" s="4"/>
      <c r="D395" s="4"/>
      <c r="E395" s="4"/>
      <c r="F395" s="6"/>
      <c r="G395" s="4"/>
      <c r="H395" s="3" t="str">
        <f>IF(A395="","",IF(YEAR(A395)&lt;&gt;'Settings'!$B$4,"",MONTH(A395)))</f>
        <v/>
      </c>
    </row>
    <row r="396" spans="1:8" x14ac:dyDescent="0.25">
      <c r="A396" s="7"/>
      <c r="B396" s="4"/>
      <c r="C396" s="4"/>
      <c r="D396" s="4"/>
      <c r="E396" s="4"/>
      <c r="F396" s="6"/>
      <c r="G396" s="4"/>
      <c r="H396" s="3" t="str">
        <f>IF(A396="","",IF(YEAR(A396)&lt;&gt;'Settings'!$B$4,"",MONTH(A396)))</f>
        <v/>
      </c>
    </row>
    <row r="397" spans="1:8" x14ac:dyDescent="0.25">
      <c r="A397" s="7"/>
      <c r="B397" s="4"/>
      <c r="C397" s="4"/>
      <c r="D397" s="4"/>
      <c r="E397" s="4"/>
      <c r="F397" s="6"/>
      <c r="G397" s="4"/>
      <c r="H397" s="3" t="str">
        <f>IF(A397="","",IF(YEAR(A397)&lt;&gt;'Settings'!$B$4,"",MONTH(A397)))</f>
        <v/>
      </c>
    </row>
    <row r="398" spans="1:8" x14ac:dyDescent="0.25">
      <c r="A398" s="7"/>
      <c r="B398" s="4"/>
      <c r="C398" s="4"/>
      <c r="D398" s="4"/>
      <c r="E398" s="4"/>
      <c r="F398" s="6"/>
      <c r="G398" s="4"/>
      <c r="H398" s="3" t="str">
        <f>IF(A398="","",IF(YEAR(A398)&lt;&gt;'Settings'!$B$4,"",MONTH(A398)))</f>
        <v/>
      </c>
    </row>
    <row r="399" spans="1:8" x14ac:dyDescent="0.25">
      <c r="A399" s="7"/>
      <c r="B399" s="4"/>
      <c r="C399" s="4"/>
      <c r="D399" s="4"/>
      <c r="E399" s="4"/>
      <c r="F399" s="6"/>
      <c r="G399" s="4"/>
      <c r="H399" s="3" t="str">
        <f>IF(A399="","",IF(YEAR(A399)&lt;&gt;'Settings'!$B$4,"",MONTH(A399)))</f>
        <v/>
      </c>
    </row>
    <row r="400" spans="1:8" x14ac:dyDescent="0.25">
      <c r="A400" s="7"/>
      <c r="B400" s="4"/>
      <c r="C400" s="4"/>
      <c r="D400" s="4"/>
      <c r="E400" s="4"/>
      <c r="F400" s="6"/>
      <c r="G400" s="4"/>
      <c r="H400" s="3" t="str">
        <f>IF(A400="","",IF(YEAR(A400)&lt;&gt;'Settings'!$B$4,"",MONTH(A400)))</f>
        <v/>
      </c>
    </row>
    <row r="401" spans="1:8" x14ac:dyDescent="0.25">
      <c r="A401" s="7"/>
      <c r="B401" s="4"/>
      <c r="C401" s="4"/>
      <c r="D401" s="4"/>
      <c r="E401" s="4"/>
      <c r="F401" s="6"/>
      <c r="G401" s="4"/>
      <c r="H401" s="3" t="str">
        <f>IF(A401="","",IF(YEAR(A401)&lt;&gt;'Settings'!$B$4,"",MONTH(A401)))</f>
        <v/>
      </c>
    </row>
    <row r="402" spans="1:8" x14ac:dyDescent="0.25">
      <c r="A402" s="7"/>
      <c r="B402" s="4"/>
      <c r="C402" s="4"/>
      <c r="D402" s="4"/>
      <c r="E402" s="4"/>
      <c r="F402" s="6"/>
      <c r="G402" s="4"/>
      <c r="H402" s="3" t="str">
        <f>IF(A402="","",IF(YEAR(A402)&lt;&gt;'Settings'!$B$4,"",MONTH(A402)))</f>
        <v/>
      </c>
    </row>
    <row r="403" spans="1:8" x14ac:dyDescent="0.25">
      <c r="A403" s="7"/>
      <c r="B403" s="4"/>
      <c r="C403" s="4"/>
      <c r="D403" s="4"/>
      <c r="E403" s="4"/>
      <c r="F403" s="6"/>
      <c r="G403" s="4"/>
      <c r="H403" s="3" t="str">
        <f>IF(A403="","",IF(YEAR(A403)&lt;&gt;'Settings'!$B$4,"",MONTH(A403)))</f>
        <v/>
      </c>
    </row>
  </sheetData>
  <dataValidations count="6">
    <dataValidation type="list" allowBlank="1" sqref="B10:B403">
      <formula1>"Income,Expense,Transfer"</formula1>
    </dataValidation>
    <dataValidation type="list" allowBlank="1" sqref="B4:B403">
      <formula1>"Income,Expense,Transfer"</formula1>
    </dataValidation>
    <dataValidation type="list" allowBlank="1" sqref="C10:C403">
      <formula1>IF($B4="Income",'Settings'!$A$7:$A$12,'Settings'!$B$7:$B$21)</formula1>
    </dataValidation>
    <dataValidation type="list" allowBlank="1" sqref="C4:C403">
      <formula1>IF($B4="Income",'Settings'!$A$7:$A$12,'Settings'!$B$7:$B$21)</formula1>
    </dataValidation>
    <dataValidation type="list" allowBlank="1" sqref="D10:E403">
      <formula1>'Settings'!$C$7:$C$12</formula1>
    </dataValidation>
    <dataValidation type="list" allowBlank="1" sqref="D4:E403">
      <formula1>'Settings'!$C$7:$C$12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3" customWidth="1"/>
    <col min="14" max="15" width="15" customWidth="1"/>
  </cols>
  <sheetData>
    <row r="1" spans="1:1" x14ac:dyDescent="0.25">
      <c r="A1" s="1" t="s">
        <v>40</v>
      </c>
    </row>
    <row r="2" spans="1:1" x14ac:dyDescent="0.25">
      <c r="A2" s="2" t="s">
        <v>41</v>
      </c>
    </row>
    <row r="3" spans="1:16" x14ac:dyDescent="0.25">
      <c r="A3" s="5" t="s">
        <v>30</v>
      </c>
      <c r="B3" s="5" t="s">
        <v>42</v>
      </c>
      <c r="C3" s="5" t="s">
        <v>43</v>
      </c>
      <c r="D3" s="5" t="s">
        <v>44</v>
      </c>
      <c r="E3" s="5" t="s">
        <v>45</v>
      </c>
      <c r="F3" s="5" t="s">
        <v>46</v>
      </c>
      <c r="G3" s="5" t="s">
        <v>47</v>
      </c>
      <c r="H3" s="5" t="s">
        <v>48</v>
      </c>
      <c r="I3" s="5" t="s">
        <v>49</v>
      </c>
      <c r="J3" s="5" t="s">
        <v>50</v>
      </c>
      <c r="K3" s="5" t="s">
        <v>51</v>
      </c>
      <c r="L3" s="5" t="s">
        <v>52</v>
      </c>
      <c r="M3" s="5" t="s">
        <v>53</v>
      </c>
      <c r="N3" s="5" t="s">
        <v>54</v>
      </c>
      <c r="O3" s="5" t="s">
        <v>55</v>
      </c>
      <c r="P3" s="5" t="s">
        <v>56</v>
      </c>
    </row>
    <row r="4" spans="1:1" x14ac:dyDescent="0.25">
      <c r="A4" s="8" t="s">
        <v>37</v>
      </c>
    </row>
    <row r="5" spans="1:16" x14ac:dyDescent="0.25">
      <c r="A5" s="3" t="str">
        <f>IF('Settings'!A7="","",'Settings'!A7)</f>
        <v>Salary</v>
      </c>
      <c r="B5" s="9">
        <f>IF($A5="","",SUMIFS('Transactions'!$F$4:$F$403,'Transactions'!$B$4:$B$403,"Income",'Transactions'!$C$4:$C$403,$A5,'Transactions'!$H$4:$H$403,1))</f>
        <v>155000</v>
      </c>
      <c r="C5" s="9">
        <f>IF($A5="","",SUMIFS('Transactions'!$F$4:$F$403,'Transactions'!$B$4:$B$403,"Income",'Transactions'!$C$4:$C$403,$A5,'Transactions'!$H$4:$H$403,2))</f>
        <v>155000</v>
      </c>
      <c r="D5" s="9">
        <f>IF($A5="","",SUMIFS('Transactions'!$F$4:$F$403,'Transactions'!$B$4:$B$403,"Income",'Transactions'!$C$4:$C$403,$A5,'Transactions'!$H$4:$H$403,3))</f>
        <v>155000</v>
      </c>
      <c r="E5" s="9">
        <f>IF($A5="","",SUMIFS('Transactions'!$F$4:$F$403,'Transactions'!$B$4:$B$403,"Income",'Transactions'!$C$4:$C$403,$A5,'Transactions'!$H$4:$H$403,4))</f>
        <v>0</v>
      </c>
      <c r="F5" s="9">
        <f>IF($A5="","",SUMIFS('Transactions'!$F$4:$F$403,'Transactions'!$B$4:$B$403,"Income",'Transactions'!$C$4:$C$403,$A5,'Transactions'!$H$4:$H$403,5))</f>
        <v>0</v>
      </c>
      <c r="G5" s="9">
        <f>IF($A5="","",SUMIFS('Transactions'!$F$4:$F$403,'Transactions'!$B$4:$B$403,"Income",'Transactions'!$C$4:$C$403,$A5,'Transactions'!$H$4:$H$403,6))</f>
        <v>0</v>
      </c>
      <c r="H5" s="9">
        <f>IF($A5="","",SUMIFS('Transactions'!$F$4:$F$403,'Transactions'!$B$4:$B$403,"Income",'Transactions'!$C$4:$C$403,$A5,'Transactions'!$H$4:$H$403,7))</f>
        <v>0</v>
      </c>
      <c r="I5" s="9">
        <f>IF($A5="","",SUMIFS('Transactions'!$F$4:$F$403,'Transactions'!$B$4:$B$403,"Income",'Transactions'!$C$4:$C$403,$A5,'Transactions'!$H$4:$H$403,8))</f>
        <v>0</v>
      </c>
      <c r="J5" s="9">
        <f>IF($A5="","",SUMIFS('Transactions'!$F$4:$F$403,'Transactions'!$B$4:$B$403,"Income",'Transactions'!$C$4:$C$403,$A5,'Transactions'!$H$4:$H$403,9))</f>
        <v>0</v>
      </c>
      <c r="K5" s="9">
        <f>IF($A5="","",SUMIFS('Transactions'!$F$4:$F$403,'Transactions'!$B$4:$B$403,"Income",'Transactions'!$C$4:$C$403,$A5,'Transactions'!$H$4:$H$403,10))</f>
        <v>0</v>
      </c>
      <c r="L5" s="9">
        <f>IF($A5="","",SUMIFS('Transactions'!$F$4:$F$403,'Transactions'!$B$4:$B$403,"Income",'Transactions'!$C$4:$C$403,$A5,'Transactions'!$H$4:$H$403,11))</f>
        <v>0</v>
      </c>
      <c r="M5" s="9">
        <f>IF($A5="","",SUMIFS('Transactions'!$F$4:$F$403,'Transactions'!$B$4:$B$403,"Income",'Transactions'!$C$4:$C$403,$A5,'Transactions'!$H$4:$H$403,12))</f>
        <v>0</v>
      </c>
      <c r="N5" s="9">
        <f>IF($A5="","",SUM(B5:M5))</f>
        <v>465000</v>
      </c>
      <c r="O5" s="9">
        <f>IF($A5="","",IF($N$35=0,0,ROUND(N5/$N$35,2)))</f>
        <v>155000</v>
      </c>
      <c r="P5" s="10">
        <f>IF($A5="","",IF($N$11=0,0,N5/$N$11))</f>
        <v>0.91384325132</v>
      </c>
    </row>
    <row r="6" spans="1:16" x14ac:dyDescent="0.25">
      <c r="A6" s="3" t="str">
        <f>IF('Settings'!A8="","",'Settings'!A8)</f>
        <v>Side income</v>
      </c>
      <c r="B6" s="9">
        <f>IF($A6="","",SUMIFS('Transactions'!$F$4:$F$403,'Transactions'!$B$4:$B$403,"Income",'Transactions'!$C$4:$C$403,$A6,'Transactions'!$H$4:$H$403,1))</f>
        <v>15000</v>
      </c>
      <c r="C6" s="9">
        <f>IF($A6="","",SUMIFS('Transactions'!$F$4:$F$403,'Transactions'!$B$4:$B$403,"Income",'Transactions'!$C$4:$C$403,$A6,'Transactions'!$H$4:$H$403,2))</f>
        <v>0</v>
      </c>
      <c r="D6" s="9">
        <f>IF($A6="","",SUMIFS('Transactions'!$F$4:$F$403,'Transactions'!$B$4:$B$403,"Income",'Transactions'!$C$4:$C$403,$A6,'Transactions'!$H$4:$H$403,3))</f>
        <v>22000</v>
      </c>
      <c r="E6" s="9">
        <f>IF($A6="","",SUMIFS('Transactions'!$F$4:$F$403,'Transactions'!$B$4:$B$403,"Income",'Transactions'!$C$4:$C$403,$A6,'Transactions'!$H$4:$H$403,4))</f>
        <v>0</v>
      </c>
      <c r="F6" s="9">
        <f>IF($A6="","",SUMIFS('Transactions'!$F$4:$F$403,'Transactions'!$B$4:$B$403,"Income",'Transactions'!$C$4:$C$403,$A6,'Transactions'!$H$4:$H$403,5))</f>
        <v>0</v>
      </c>
      <c r="G6" s="9">
        <f>IF($A6="","",SUMIFS('Transactions'!$F$4:$F$403,'Transactions'!$B$4:$B$403,"Income",'Transactions'!$C$4:$C$403,$A6,'Transactions'!$H$4:$H$403,6))</f>
        <v>0</v>
      </c>
      <c r="H6" s="9">
        <f>IF($A6="","",SUMIFS('Transactions'!$F$4:$F$403,'Transactions'!$B$4:$B$403,"Income",'Transactions'!$C$4:$C$403,$A6,'Transactions'!$H$4:$H$403,7))</f>
        <v>0</v>
      </c>
      <c r="I6" s="9">
        <f>IF($A6="","",SUMIFS('Transactions'!$F$4:$F$403,'Transactions'!$B$4:$B$403,"Income",'Transactions'!$C$4:$C$403,$A6,'Transactions'!$H$4:$H$403,8))</f>
        <v>0</v>
      </c>
      <c r="J6" s="9">
        <f>IF($A6="","",SUMIFS('Transactions'!$F$4:$F$403,'Transactions'!$B$4:$B$403,"Income",'Transactions'!$C$4:$C$403,$A6,'Transactions'!$H$4:$H$403,9))</f>
        <v>0</v>
      </c>
      <c r="K6" s="9">
        <f>IF($A6="","",SUMIFS('Transactions'!$F$4:$F$403,'Transactions'!$B$4:$B$403,"Income",'Transactions'!$C$4:$C$403,$A6,'Transactions'!$H$4:$H$403,10))</f>
        <v>0</v>
      </c>
      <c r="L6" s="9">
        <f>IF($A6="","",SUMIFS('Transactions'!$F$4:$F$403,'Transactions'!$B$4:$B$403,"Income",'Transactions'!$C$4:$C$403,$A6,'Transactions'!$H$4:$H$403,11))</f>
        <v>0</v>
      </c>
      <c r="M6" s="9">
        <f>IF($A6="","",SUMIFS('Transactions'!$F$4:$F$403,'Transactions'!$B$4:$B$403,"Income",'Transactions'!$C$4:$C$403,$A6,'Transactions'!$H$4:$H$403,12))</f>
        <v>0</v>
      </c>
      <c r="N6" s="9">
        <f>IF($A6="","",SUM(B6:M6))</f>
        <v>37000</v>
      </c>
      <c r="O6" s="9">
        <f>IF($A6="","",IF($N$35=0,0,ROUND(N6/$N$35,2)))</f>
        <v>12333.33</v>
      </c>
      <c r="P6" s="10">
        <f>IF($A6="","",IF($N$11=0,0,N6/$N$11))</f>
        <v>0.072714409245</v>
      </c>
    </row>
    <row r="7" spans="1:16" x14ac:dyDescent="0.25">
      <c r="A7" s="3" t="str">
        <f>IF('Settings'!A9="","",'Settings'!A9)</f>
        <v>Interest and cashback</v>
      </c>
      <c r="B7" s="9">
        <f>IF($A7="","",SUMIFS('Transactions'!$F$4:$F$403,'Transactions'!$B$4:$B$403,"Income",'Transactions'!$C$4:$C$403,$A7,'Transactions'!$H$4:$H$403,1))</f>
        <v>2100</v>
      </c>
      <c r="C7" s="9">
        <f>IF($A7="","",SUMIFS('Transactions'!$F$4:$F$403,'Transactions'!$B$4:$B$403,"Income",'Transactions'!$C$4:$C$403,$A7,'Transactions'!$H$4:$H$403,2))</f>
        <v>2280</v>
      </c>
      <c r="D7" s="9">
        <f>IF($A7="","",SUMIFS('Transactions'!$F$4:$F$403,'Transactions'!$B$4:$B$403,"Income",'Transactions'!$C$4:$C$403,$A7,'Transactions'!$H$4:$H$403,3))</f>
        <v>2460</v>
      </c>
      <c r="E7" s="9">
        <f>IF($A7="","",SUMIFS('Transactions'!$F$4:$F$403,'Transactions'!$B$4:$B$403,"Income",'Transactions'!$C$4:$C$403,$A7,'Transactions'!$H$4:$H$403,4))</f>
        <v>0</v>
      </c>
      <c r="F7" s="9">
        <f>IF($A7="","",SUMIFS('Transactions'!$F$4:$F$403,'Transactions'!$B$4:$B$403,"Income",'Transactions'!$C$4:$C$403,$A7,'Transactions'!$H$4:$H$403,5))</f>
        <v>0</v>
      </c>
      <c r="G7" s="9">
        <f>IF($A7="","",SUMIFS('Transactions'!$F$4:$F$403,'Transactions'!$B$4:$B$403,"Income",'Transactions'!$C$4:$C$403,$A7,'Transactions'!$H$4:$H$403,6))</f>
        <v>0</v>
      </c>
      <c r="H7" s="9">
        <f>IF($A7="","",SUMIFS('Transactions'!$F$4:$F$403,'Transactions'!$B$4:$B$403,"Income",'Transactions'!$C$4:$C$403,$A7,'Transactions'!$H$4:$H$403,7))</f>
        <v>0</v>
      </c>
      <c r="I7" s="9">
        <f>IF($A7="","",SUMIFS('Transactions'!$F$4:$F$403,'Transactions'!$B$4:$B$403,"Income",'Transactions'!$C$4:$C$403,$A7,'Transactions'!$H$4:$H$403,8))</f>
        <v>0</v>
      </c>
      <c r="J7" s="9">
        <f>IF($A7="","",SUMIFS('Transactions'!$F$4:$F$403,'Transactions'!$B$4:$B$403,"Income",'Transactions'!$C$4:$C$403,$A7,'Transactions'!$H$4:$H$403,9))</f>
        <v>0</v>
      </c>
      <c r="K7" s="9">
        <f>IF($A7="","",SUMIFS('Transactions'!$F$4:$F$403,'Transactions'!$B$4:$B$403,"Income",'Transactions'!$C$4:$C$403,$A7,'Transactions'!$H$4:$H$403,10))</f>
        <v>0</v>
      </c>
      <c r="L7" s="9">
        <f>IF($A7="","",SUMIFS('Transactions'!$F$4:$F$403,'Transactions'!$B$4:$B$403,"Income",'Transactions'!$C$4:$C$403,$A7,'Transactions'!$H$4:$H$403,11))</f>
        <v>0</v>
      </c>
      <c r="M7" s="9">
        <f>IF($A7="","",SUMIFS('Transactions'!$F$4:$F$403,'Transactions'!$B$4:$B$403,"Income",'Transactions'!$C$4:$C$403,$A7,'Transactions'!$H$4:$H$403,12))</f>
        <v>0</v>
      </c>
      <c r="N7" s="9">
        <f>IF($A7="","",SUM(B7:M7))</f>
        <v>6840</v>
      </c>
      <c r="O7" s="9">
        <f>IF($A7="","",IF($N$35=0,0,ROUND(N7/$N$35,2)))</f>
        <v>2280</v>
      </c>
      <c r="P7" s="10">
        <f>IF($A7="","",IF($N$11=0,0,N7/$N$11))</f>
        <v>0.013442339439</v>
      </c>
    </row>
    <row r="8" spans="1:16" x14ac:dyDescent="0.25">
      <c r="A8" s="3" t="str">
        <f>IF('Settings'!A10="","",'Settings'!A10)</f>
        <v>Other income</v>
      </c>
      <c r="B8" s="9">
        <f>IF($A8="","",SUMIFS('Transactions'!$F$4:$F$403,'Transactions'!$B$4:$B$403,"Income",'Transactions'!$C$4:$C$403,$A8,'Transactions'!$H$4:$H$403,1))</f>
        <v>0</v>
      </c>
      <c r="C8" s="9">
        <f>IF($A8="","",SUMIFS('Transactions'!$F$4:$F$403,'Transactions'!$B$4:$B$403,"Income",'Transactions'!$C$4:$C$403,$A8,'Transactions'!$H$4:$H$403,2))</f>
        <v>0</v>
      </c>
      <c r="D8" s="9">
        <f>IF($A8="","",SUMIFS('Transactions'!$F$4:$F$403,'Transactions'!$B$4:$B$403,"Income",'Transactions'!$C$4:$C$403,$A8,'Transactions'!$H$4:$H$403,3))</f>
        <v>0</v>
      </c>
      <c r="E8" s="9">
        <f>IF($A8="","",SUMIFS('Transactions'!$F$4:$F$403,'Transactions'!$B$4:$B$403,"Income",'Transactions'!$C$4:$C$403,$A8,'Transactions'!$H$4:$H$403,4))</f>
        <v>0</v>
      </c>
      <c r="F8" s="9">
        <f>IF($A8="","",SUMIFS('Transactions'!$F$4:$F$403,'Transactions'!$B$4:$B$403,"Income",'Transactions'!$C$4:$C$403,$A8,'Transactions'!$H$4:$H$403,5))</f>
        <v>0</v>
      </c>
      <c r="G8" s="9">
        <f>IF($A8="","",SUMIFS('Transactions'!$F$4:$F$403,'Transactions'!$B$4:$B$403,"Income",'Transactions'!$C$4:$C$403,$A8,'Transactions'!$H$4:$H$403,6))</f>
        <v>0</v>
      </c>
      <c r="H8" s="9">
        <f>IF($A8="","",SUMIFS('Transactions'!$F$4:$F$403,'Transactions'!$B$4:$B$403,"Income",'Transactions'!$C$4:$C$403,$A8,'Transactions'!$H$4:$H$403,7))</f>
        <v>0</v>
      </c>
      <c r="I8" s="9">
        <f>IF($A8="","",SUMIFS('Transactions'!$F$4:$F$403,'Transactions'!$B$4:$B$403,"Income",'Transactions'!$C$4:$C$403,$A8,'Transactions'!$H$4:$H$403,8))</f>
        <v>0</v>
      </c>
      <c r="J8" s="9">
        <f>IF($A8="","",SUMIFS('Transactions'!$F$4:$F$403,'Transactions'!$B$4:$B$403,"Income",'Transactions'!$C$4:$C$403,$A8,'Transactions'!$H$4:$H$403,9))</f>
        <v>0</v>
      </c>
      <c r="K8" s="9">
        <f>IF($A8="","",SUMIFS('Transactions'!$F$4:$F$403,'Transactions'!$B$4:$B$403,"Income",'Transactions'!$C$4:$C$403,$A8,'Transactions'!$H$4:$H$403,10))</f>
        <v>0</v>
      </c>
      <c r="L8" s="9">
        <f>IF($A8="","",SUMIFS('Transactions'!$F$4:$F$403,'Transactions'!$B$4:$B$403,"Income",'Transactions'!$C$4:$C$403,$A8,'Transactions'!$H$4:$H$403,11))</f>
        <v>0</v>
      </c>
      <c r="M8" s="9">
        <f>IF($A8="","",SUMIFS('Transactions'!$F$4:$F$403,'Transactions'!$B$4:$B$403,"Income",'Transactions'!$C$4:$C$403,$A8,'Transactions'!$H$4:$H$403,12))</f>
        <v>0</v>
      </c>
      <c r="N8" s="9">
        <f>IF($A8="","",SUM(B8:M8))</f>
        <v>0</v>
      </c>
      <c r="O8" s="9">
        <f>IF($A8="","",IF($N$35=0,0,ROUND(N8/$N$35,2)))</f>
        <v>0</v>
      </c>
      <c r="P8" s="10">
        <f>IF($A8="","",IF($N$11=0,0,N8/$N$11))</f>
        <v>0</v>
      </c>
    </row>
    <row r="9" spans="1:16" x14ac:dyDescent="0.25">
      <c r="A9" s="3" t="str">
        <f>IF('Settings'!A11="","",'Settings'!A11)</f>
        <v/>
      </c>
      <c r="B9" s="9" t="str">
        <f>IF($A9="","",SUMIFS('Transactions'!$F$4:$F$403,'Transactions'!$B$4:$B$403,"Income",'Transactions'!$C$4:$C$403,$A9,'Transactions'!$H$4:$H$403,1))</f>
        <v/>
      </c>
      <c r="C9" s="9" t="str">
        <f>IF($A9="","",SUMIFS('Transactions'!$F$4:$F$403,'Transactions'!$B$4:$B$403,"Income",'Transactions'!$C$4:$C$403,$A9,'Transactions'!$H$4:$H$403,2))</f>
        <v/>
      </c>
      <c r="D9" s="9" t="str">
        <f>IF($A9="","",SUMIFS('Transactions'!$F$4:$F$403,'Transactions'!$B$4:$B$403,"Income",'Transactions'!$C$4:$C$403,$A9,'Transactions'!$H$4:$H$403,3))</f>
        <v/>
      </c>
      <c r="E9" s="9" t="str">
        <f>IF($A9="","",SUMIFS('Transactions'!$F$4:$F$403,'Transactions'!$B$4:$B$403,"Income",'Transactions'!$C$4:$C$403,$A9,'Transactions'!$H$4:$H$403,4))</f>
        <v/>
      </c>
      <c r="F9" s="9" t="str">
        <f>IF($A9="","",SUMIFS('Transactions'!$F$4:$F$403,'Transactions'!$B$4:$B$403,"Income",'Transactions'!$C$4:$C$403,$A9,'Transactions'!$H$4:$H$403,5))</f>
        <v/>
      </c>
      <c r="G9" s="9" t="str">
        <f>IF($A9="","",SUMIFS('Transactions'!$F$4:$F$403,'Transactions'!$B$4:$B$403,"Income",'Transactions'!$C$4:$C$403,$A9,'Transactions'!$H$4:$H$403,6))</f>
        <v/>
      </c>
      <c r="H9" s="9" t="str">
        <f>IF($A9="","",SUMIFS('Transactions'!$F$4:$F$403,'Transactions'!$B$4:$B$403,"Income",'Transactions'!$C$4:$C$403,$A9,'Transactions'!$H$4:$H$403,7))</f>
        <v/>
      </c>
      <c r="I9" s="9" t="str">
        <f>IF($A9="","",SUMIFS('Transactions'!$F$4:$F$403,'Transactions'!$B$4:$B$403,"Income",'Transactions'!$C$4:$C$403,$A9,'Transactions'!$H$4:$H$403,8))</f>
        <v/>
      </c>
      <c r="J9" s="9" t="str">
        <f>IF($A9="","",SUMIFS('Transactions'!$F$4:$F$403,'Transactions'!$B$4:$B$403,"Income",'Transactions'!$C$4:$C$403,$A9,'Transactions'!$H$4:$H$403,9))</f>
        <v/>
      </c>
      <c r="K9" s="9" t="str">
        <f>IF($A9="","",SUMIFS('Transactions'!$F$4:$F$403,'Transactions'!$B$4:$B$403,"Income",'Transactions'!$C$4:$C$403,$A9,'Transactions'!$H$4:$H$403,10))</f>
        <v/>
      </c>
      <c r="L9" s="9" t="str">
        <f>IF($A9="","",SUMIFS('Transactions'!$F$4:$F$403,'Transactions'!$B$4:$B$403,"Income",'Transactions'!$C$4:$C$403,$A9,'Transactions'!$H$4:$H$403,11))</f>
        <v/>
      </c>
      <c r="M9" s="9" t="str">
        <f>IF($A9="","",SUMIFS('Transactions'!$F$4:$F$403,'Transactions'!$B$4:$B$403,"Income",'Transactions'!$C$4:$C$403,$A9,'Transactions'!$H$4:$H$403,12))</f>
        <v/>
      </c>
      <c r="N9" s="9" t="str">
        <f>IF($A9="","",SUM(B9:M9))</f>
        <v/>
      </c>
      <c r="O9" s="9" t="str">
        <f>IF($A9="","",IF($N$35=0,0,ROUND(N9/$N$35,2)))</f>
        <v/>
      </c>
      <c r="P9" s="10" t="str">
        <f>IF($A9="","",IF($N$11=0,0,N9/$N$11))</f>
        <v/>
      </c>
    </row>
    <row r="10" spans="1:16" x14ac:dyDescent="0.25">
      <c r="A10" s="3" t="str">
        <f>IF('Settings'!A12="","",'Settings'!A12)</f>
        <v/>
      </c>
      <c r="B10" s="9" t="str">
        <f>IF($A10="","",SUMIFS('Transactions'!$F$4:$F$403,'Transactions'!$B$4:$B$403,"Income",'Transactions'!$C$4:$C$403,$A10,'Transactions'!$H$4:$H$403,1))</f>
        <v/>
      </c>
      <c r="C10" s="9" t="str">
        <f>IF($A10="","",SUMIFS('Transactions'!$F$4:$F$403,'Transactions'!$B$4:$B$403,"Income",'Transactions'!$C$4:$C$403,$A10,'Transactions'!$H$4:$H$403,2))</f>
        <v/>
      </c>
      <c r="D10" s="9" t="str">
        <f>IF($A10="","",SUMIFS('Transactions'!$F$4:$F$403,'Transactions'!$B$4:$B$403,"Income",'Transactions'!$C$4:$C$403,$A10,'Transactions'!$H$4:$H$403,3))</f>
        <v/>
      </c>
      <c r="E10" s="9" t="str">
        <f>IF($A10="","",SUMIFS('Transactions'!$F$4:$F$403,'Transactions'!$B$4:$B$403,"Income",'Transactions'!$C$4:$C$403,$A10,'Transactions'!$H$4:$H$403,4))</f>
        <v/>
      </c>
      <c r="F10" s="9" t="str">
        <f>IF($A10="","",SUMIFS('Transactions'!$F$4:$F$403,'Transactions'!$B$4:$B$403,"Income",'Transactions'!$C$4:$C$403,$A10,'Transactions'!$H$4:$H$403,5))</f>
        <v/>
      </c>
      <c r="G10" s="9" t="str">
        <f>IF($A10="","",SUMIFS('Transactions'!$F$4:$F$403,'Transactions'!$B$4:$B$403,"Income",'Transactions'!$C$4:$C$403,$A10,'Transactions'!$H$4:$H$403,6))</f>
        <v/>
      </c>
      <c r="H10" s="9" t="str">
        <f>IF($A10="","",SUMIFS('Transactions'!$F$4:$F$403,'Transactions'!$B$4:$B$403,"Income",'Transactions'!$C$4:$C$403,$A10,'Transactions'!$H$4:$H$403,7))</f>
        <v/>
      </c>
      <c r="I10" s="9" t="str">
        <f>IF($A10="","",SUMIFS('Transactions'!$F$4:$F$403,'Transactions'!$B$4:$B$403,"Income",'Transactions'!$C$4:$C$403,$A10,'Transactions'!$H$4:$H$403,8))</f>
        <v/>
      </c>
      <c r="J10" s="9" t="str">
        <f>IF($A10="","",SUMIFS('Transactions'!$F$4:$F$403,'Transactions'!$B$4:$B$403,"Income",'Transactions'!$C$4:$C$403,$A10,'Transactions'!$H$4:$H$403,9))</f>
        <v/>
      </c>
      <c r="K10" s="9" t="str">
        <f>IF($A10="","",SUMIFS('Transactions'!$F$4:$F$403,'Transactions'!$B$4:$B$403,"Income",'Transactions'!$C$4:$C$403,$A10,'Transactions'!$H$4:$H$403,10))</f>
        <v/>
      </c>
      <c r="L10" s="9" t="str">
        <f>IF($A10="","",SUMIFS('Transactions'!$F$4:$F$403,'Transactions'!$B$4:$B$403,"Income",'Transactions'!$C$4:$C$403,$A10,'Transactions'!$H$4:$H$403,11))</f>
        <v/>
      </c>
      <c r="M10" s="9" t="str">
        <f>IF($A10="","",SUMIFS('Transactions'!$F$4:$F$403,'Transactions'!$B$4:$B$403,"Income",'Transactions'!$C$4:$C$403,$A10,'Transactions'!$H$4:$H$403,12))</f>
        <v/>
      </c>
      <c r="N10" s="9" t="str">
        <f>IF($A10="","",SUM(B10:M10))</f>
        <v/>
      </c>
      <c r="O10" s="9" t="str">
        <f>IF($A10="","",IF($N$35=0,0,ROUND(N10/$N$35,2)))</f>
        <v/>
      </c>
      <c r="P10" s="10" t="str">
        <f>IF($A10="","",IF($N$11=0,0,N10/$N$11))</f>
        <v/>
      </c>
    </row>
    <row r="11" spans="1:16" x14ac:dyDescent="0.25">
      <c r="A11" s="11" t="s">
        <v>57</v>
      </c>
      <c r="B11" s="12">
        <f>SUM(B5:B10)</f>
        <v>172100</v>
      </c>
      <c r="C11" s="12">
        <f>SUM(C5:C10)</f>
        <v>157280</v>
      </c>
      <c r="D11" s="12">
        <f>SUM(D5:D10)</f>
        <v>179460</v>
      </c>
      <c r="E11" s="12">
        <f>SUM(E5:E10)</f>
        <v>0</v>
      </c>
      <c r="F11" s="12">
        <f>SUM(F5:F10)</f>
        <v>0</v>
      </c>
      <c r="G11" s="12">
        <f>SUM(G5:G10)</f>
        <v>0</v>
      </c>
      <c r="H11" s="12">
        <f>SUM(H5:H10)</f>
        <v>0</v>
      </c>
      <c r="I11" s="12">
        <f>SUM(I5:I10)</f>
        <v>0</v>
      </c>
      <c r="J11" s="12">
        <f>SUM(J5:J10)</f>
        <v>0</v>
      </c>
      <c r="K11" s="12">
        <f>SUM(K5:K10)</f>
        <v>0</v>
      </c>
      <c r="L11" s="12">
        <f>SUM(L5:L10)</f>
        <v>0</v>
      </c>
      <c r="M11" s="12">
        <f>SUM(M5:M10)</f>
        <v>0</v>
      </c>
      <c r="N11" s="12">
        <f>SUM(N5:N10)</f>
        <v>508840</v>
      </c>
      <c r="O11" s="12">
        <f>IF($N$35=0,0,ROUND(N11/$N$35,2))</f>
        <v>169613.33</v>
      </c>
      <c r="P11" s="11"/>
    </row>
    <row r="13" spans="1:1" x14ac:dyDescent="0.25">
      <c r="A13" s="8" t="s">
        <v>58</v>
      </c>
    </row>
    <row r="14" spans="1:16" x14ac:dyDescent="0.25">
      <c r="A14" s="3" t="str">
        <f>IF('Settings'!B7="","",'Settings'!B7)</f>
        <v>Housing and utilities</v>
      </c>
      <c r="B14" s="9">
        <f>IF($A14="","",SUMIFS('Transactions'!$F$4:$F$403,'Transactions'!$B$4:$B$403,"Expense",'Transactions'!$C$4:$C$403,$A14,'Transactions'!$H$4:$H$403,1))</f>
        <v>38000</v>
      </c>
      <c r="C14" s="9">
        <f>IF($A14="","",SUMIFS('Transactions'!$F$4:$F$403,'Transactions'!$B$4:$B$403,"Expense",'Transactions'!$C$4:$C$403,$A14,'Transactions'!$H$4:$H$403,2))</f>
        <v>38000</v>
      </c>
      <c r="D14" s="9">
        <f>IF($A14="","",SUMIFS('Transactions'!$F$4:$F$403,'Transactions'!$B$4:$B$403,"Expense",'Transactions'!$C$4:$C$403,$A14,'Transactions'!$H$4:$H$403,3))</f>
        <v>38000</v>
      </c>
      <c r="E14" s="9">
        <f>IF($A14="","",SUMIFS('Transactions'!$F$4:$F$403,'Transactions'!$B$4:$B$403,"Expense",'Transactions'!$C$4:$C$403,$A14,'Transactions'!$H$4:$H$403,4))</f>
        <v>0</v>
      </c>
      <c r="F14" s="9">
        <f>IF($A14="","",SUMIFS('Transactions'!$F$4:$F$403,'Transactions'!$B$4:$B$403,"Expense",'Transactions'!$C$4:$C$403,$A14,'Transactions'!$H$4:$H$403,5))</f>
        <v>0</v>
      </c>
      <c r="G14" s="9">
        <f>IF($A14="","",SUMIFS('Transactions'!$F$4:$F$403,'Transactions'!$B$4:$B$403,"Expense",'Transactions'!$C$4:$C$403,$A14,'Transactions'!$H$4:$H$403,6))</f>
        <v>0</v>
      </c>
      <c r="H14" s="9">
        <f>IF($A14="","",SUMIFS('Transactions'!$F$4:$F$403,'Transactions'!$B$4:$B$403,"Expense",'Transactions'!$C$4:$C$403,$A14,'Transactions'!$H$4:$H$403,7))</f>
        <v>0</v>
      </c>
      <c r="I14" s="9">
        <f>IF($A14="","",SUMIFS('Transactions'!$F$4:$F$403,'Transactions'!$B$4:$B$403,"Expense",'Transactions'!$C$4:$C$403,$A14,'Transactions'!$H$4:$H$403,8))</f>
        <v>0</v>
      </c>
      <c r="J14" s="9">
        <f>IF($A14="","",SUMIFS('Transactions'!$F$4:$F$403,'Transactions'!$B$4:$B$403,"Expense",'Transactions'!$C$4:$C$403,$A14,'Transactions'!$H$4:$H$403,9))</f>
        <v>0</v>
      </c>
      <c r="K14" s="9">
        <f>IF($A14="","",SUMIFS('Transactions'!$F$4:$F$403,'Transactions'!$B$4:$B$403,"Expense",'Transactions'!$C$4:$C$403,$A14,'Transactions'!$H$4:$H$403,10))</f>
        <v>0</v>
      </c>
      <c r="L14" s="9">
        <f>IF($A14="","",SUMIFS('Transactions'!$F$4:$F$403,'Transactions'!$B$4:$B$403,"Expense",'Transactions'!$C$4:$C$403,$A14,'Transactions'!$H$4:$H$403,11))</f>
        <v>0</v>
      </c>
      <c r="M14" s="9">
        <f>IF($A14="","",SUMIFS('Transactions'!$F$4:$F$403,'Transactions'!$B$4:$B$403,"Expense",'Transactions'!$C$4:$C$403,$A14,'Transactions'!$H$4:$H$403,12))</f>
        <v>0</v>
      </c>
      <c r="N14" s="9">
        <f>IF($A14="","",SUM(B14:M14))</f>
        <v>114000</v>
      </c>
      <c r="O14" s="9">
        <f>IF($A14="","",IF($N$35=0,0,ROUND(N14/$N$35,2)))</f>
        <v>38000</v>
      </c>
      <c r="P14" s="10">
        <f>IF($A14="","",IF($N$29=0,0,N14/$N$29))</f>
        <v>0.37445802128</v>
      </c>
    </row>
    <row r="15" spans="1:16" x14ac:dyDescent="0.25">
      <c r="A15" s="3" t="str">
        <f>IF('Settings'!B8="","",'Settings'!B8)</f>
        <v>Groceries</v>
      </c>
      <c r="B15" s="9">
        <f>IF($A15="","",SUMIFS('Transactions'!$F$4:$F$403,'Transactions'!$B$4:$B$403,"Expense",'Transactions'!$C$4:$C$403,$A15,'Transactions'!$H$4:$H$403,1))</f>
        <v>26170</v>
      </c>
      <c r="C15" s="9">
        <f>IF($A15="","",SUMIFS('Transactions'!$F$4:$F$403,'Transactions'!$B$4:$B$403,"Expense",'Transactions'!$C$4:$C$403,$A15,'Transactions'!$H$4:$H$403,2))</f>
        <v>26480</v>
      </c>
      <c r="D15" s="9">
        <f>IF($A15="","",SUMIFS('Transactions'!$F$4:$F$403,'Transactions'!$B$4:$B$403,"Expense",'Transactions'!$C$4:$C$403,$A15,'Transactions'!$H$4:$H$403,3))</f>
        <v>26790</v>
      </c>
      <c r="E15" s="9">
        <f>IF($A15="","",SUMIFS('Transactions'!$F$4:$F$403,'Transactions'!$B$4:$B$403,"Expense",'Transactions'!$C$4:$C$403,$A15,'Transactions'!$H$4:$H$403,4))</f>
        <v>0</v>
      </c>
      <c r="F15" s="9">
        <f>IF($A15="","",SUMIFS('Transactions'!$F$4:$F$403,'Transactions'!$B$4:$B$403,"Expense",'Transactions'!$C$4:$C$403,$A15,'Transactions'!$H$4:$H$403,5))</f>
        <v>0</v>
      </c>
      <c r="G15" s="9">
        <f>IF($A15="","",SUMIFS('Transactions'!$F$4:$F$403,'Transactions'!$B$4:$B$403,"Expense",'Transactions'!$C$4:$C$403,$A15,'Transactions'!$H$4:$H$403,6))</f>
        <v>0</v>
      </c>
      <c r="H15" s="9">
        <f>IF($A15="","",SUMIFS('Transactions'!$F$4:$F$403,'Transactions'!$B$4:$B$403,"Expense",'Transactions'!$C$4:$C$403,$A15,'Transactions'!$H$4:$H$403,7))</f>
        <v>0</v>
      </c>
      <c r="I15" s="9">
        <f>IF($A15="","",SUMIFS('Transactions'!$F$4:$F$403,'Transactions'!$B$4:$B$403,"Expense",'Transactions'!$C$4:$C$403,$A15,'Transactions'!$H$4:$H$403,8))</f>
        <v>0</v>
      </c>
      <c r="J15" s="9">
        <f>IF($A15="","",SUMIFS('Transactions'!$F$4:$F$403,'Transactions'!$B$4:$B$403,"Expense",'Transactions'!$C$4:$C$403,$A15,'Transactions'!$H$4:$H$403,9))</f>
        <v>0</v>
      </c>
      <c r="K15" s="9">
        <f>IF($A15="","",SUMIFS('Transactions'!$F$4:$F$403,'Transactions'!$B$4:$B$403,"Expense",'Transactions'!$C$4:$C$403,$A15,'Transactions'!$H$4:$H$403,10))</f>
        <v>0</v>
      </c>
      <c r="L15" s="9">
        <f>IF($A15="","",SUMIFS('Transactions'!$F$4:$F$403,'Transactions'!$B$4:$B$403,"Expense",'Transactions'!$C$4:$C$403,$A15,'Transactions'!$H$4:$H$403,11))</f>
        <v>0</v>
      </c>
      <c r="M15" s="9">
        <f>IF($A15="","",SUMIFS('Transactions'!$F$4:$F$403,'Transactions'!$B$4:$B$403,"Expense",'Transactions'!$C$4:$C$403,$A15,'Transactions'!$H$4:$H$403,12))</f>
        <v>0</v>
      </c>
      <c r="N15" s="9">
        <f>IF($A15="","",SUM(B15:M15))</f>
        <v>79440</v>
      </c>
      <c r="O15" s="9">
        <f>IF($A15="","",IF($N$35=0,0,ROUND(N15/$N$35,2)))</f>
        <v>26480</v>
      </c>
      <c r="P15" s="10">
        <f>IF($A15="","",IF($N$29=0,0,N15/$N$29))</f>
        <v>0.26093811588</v>
      </c>
    </row>
    <row r="16" spans="1:16" x14ac:dyDescent="0.25">
      <c r="A16" s="3" t="str">
        <f>IF('Settings'!B9="","",'Settings'!B9)</f>
        <v>Transport</v>
      </c>
      <c r="B16" s="9">
        <f>IF($A16="","",SUMIFS('Transactions'!$F$4:$F$403,'Transactions'!$B$4:$B$403,"Expense",'Transactions'!$C$4:$C$403,$A16,'Transactions'!$H$4:$H$403,1))</f>
        <v>3200</v>
      </c>
      <c r="C16" s="9">
        <f>IF($A16="","",SUMIFS('Transactions'!$F$4:$F$403,'Transactions'!$B$4:$B$403,"Expense",'Transactions'!$C$4:$C$403,$A16,'Transactions'!$H$4:$H$403,2))</f>
        <v>3200</v>
      </c>
      <c r="D16" s="9">
        <f>IF($A16="","",SUMIFS('Transactions'!$F$4:$F$403,'Transactions'!$B$4:$B$403,"Expense",'Transactions'!$C$4:$C$403,$A16,'Transactions'!$H$4:$H$403,3))</f>
        <v>3200</v>
      </c>
      <c r="E16" s="9">
        <f>IF($A16="","",SUMIFS('Transactions'!$F$4:$F$403,'Transactions'!$B$4:$B$403,"Expense",'Transactions'!$C$4:$C$403,$A16,'Transactions'!$H$4:$H$403,4))</f>
        <v>0</v>
      </c>
      <c r="F16" s="9">
        <f>IF($A16="","",SUMIFS('Transactions'!$F$4:$F$403,'Transactions'!$B$4:$B$403,"Expense",'Transactions'!$C$4:$C$403,$A16,'Transactions'!$H$4:$H$403,5))</f>
        <v>0</v>
      </c>
      <c r="G16" s="9">
        <f>IF($A16="","",SUMIFS('Transactions'!$F$4:$F$403,'Transactions'!$B$4:$B$403,"Expense",'Transactions'!$C$4:$C$403,$A16,'Transactions'!$H$4:$H$403,6))</f>
        <v>0</v>
      </c>
      <c r="H16" s="9">
        <f>IF($A16="","",SUMIFS('Transactions'!$F$4:$F$403,'Transactions'!$B$4:$B$403,"Expense",'Transactions'!$C$4:$C$403,$A16,'Transactions'!$H$4:$H$403,7))</f>
        <v>0</v>
      </c>
      <c r="I16" s="9">
        <f>IF($A16="","",SUMIFS('Transactions'!$F$4:$F$403,'Transactions'!$B$4:$B$403,"Expense",'Transactions'!$C$4:$C$403,$A16,'Transactions'!$H$4:$H$403,8))</f>
        <v>0</v>
      </c>
      <c r="J16" s="9">
        <f>IF($A16="","",SUMIFS('Transactions'!$F$4:$F$403,'Transactions'!$B$4:$B$403,"Expense",'Transactions'!$C$4:$C$403,$A16,'Transactions'!$H$4:$H$403,9))</f>
        <v>0</v>
      </c>
      <c r="K16" s="9">
        <f>IF($A16="","",SUMIFS('Transactions'!$F$4:$F$403,'Transactions'!$B$4:$B$403,"Expense",'Transactions'!$C$4:$C$403,$A16,'Transactions'!$H$4:$H$403,10))</f>
        <v>0</v>
      </c>
      <c r="L16" s="9">
        <f>IF($A16="","",SUMIFS('Transactions'!$F$4:$F$403,'Transactions'!$B$4:$B$403,"Expense",'Transactions'!$C$4:$C$403,$A16,'Transactions'!$H$4:$H$403,11))</f>
        <v>0</v>
      </c>
      <c r="M16" s="9">
        <f>IF($A16="","",SUMIFS('Transactions'!$F$4:$F$403,'Transactions'!$B$4:$B$403,"Expense",'Transactions'!$C$4:$C$403,$A16,'Transactions'!$H$4:$H$403,12))</f>
        <v>0</v>
      </c>
      <c r="N16" s="9">
        <f>IF($A16="","",SUM(B16:M16))</f>
        <v>9600</v>
      </c>
      <c r="O16" s="9">
        <f>IF($A16="","",IF($N$35=0,0,ROUND(N16/$N$35,2)))</f>
        <v>3200</v>
      </c>
      <c r="P16" s="10">
        <f>IF($A16="","",IF($N$29=0,0,N16/$N$29))</f>
        <v>0.031533307056</v>
      </c>
    </row>
    <row r="17" spans="1:16" x14ac:dyDescent="0.25">
      <c r="A17" s="3" t="str">
        <f>IF('Settings'!B10="","",'Settings'!B10)</f>
        <v>Phone and internet</v>
      </c>
      <c r="B17" s="9">
        <f>IF($A17="","",SUMIFS('Transactions'!$F$4:$F$403,'Transactions'!$B$4:$B$403,"Expense",'Transactions'!$C$4:$C$403,$A17,'Transactions'!$H$4:$H$403,1))</f>
        <v>1150</v>
      </c>
      <c r="C17" s="9">
        <f>IF($A17="","",SUMIFS('Transactions'!$F$4:$F$403,'Transactions'!$B$4:$B$403,"Expense",'Transactions'!$C$4:$C$403,$A17,'Transactions'!$H$4:$H$403,2))</f>
        <v>1150</v>
      </c>
      <c r="D17" s="9">
        <f>IF($A17="","",SUMIFS('Transactions'!$F$4:$F$403,'Transactions'!$B$4:$B$403,"Expense",'Transactions'!$C$4:$C$403,$A17,'Transactions'!$H$4:$H$403,3))</f>
        <v>1150</v>
      </c>
      <c r="E17" s="9">
        <f>IF($A17="","",SUMIFS('Transactions'!$F$4:$F$403,'Transactions'!$B$4:$B$403,"Expense",'Transactions'!$C$4:$C$403,$A17,'Transactions'!$H$4:$H$403,4))</f>
        <v>0</v>
      </c>
      <c r="F17" s="9">
        <f>IF($A17="","",SUMIFS('Transactions'!$F$4:$F$403,'Transactions'!$B$4:$B$403,"Expense",'Transactions'!$C$4:$C$403,$A17,'Transactions'!$H$4:$H$403,5))</f>
        <v>0</v>
      </c>
      <c r="G17" s="9">
        <f>IF($A17="","",SUMIFS('Transactions'!$F$4:$F$403,'Transactions'!$B$4:$B$403,"Expense",'Transactions'!$C$4:$C$403,$A17,'Transactions'!$H$4:$H$403,6))</f>
        <v>0</v>
      </c>
      <c r="H17" s="9">
        <f>IF($A17="","",SUMIFS('Transactions'!$F$4:$F$403,'Transactions'!$B$4:$B$403,"Expense",'Transactions'!$C$4:$C$403,$A17,'Transactions'!$H$4:$H$403,7))</f>
        <v>0</v>
      </c>
      <c r="I17" s="9">
        <f>IF($A17="","",SUMIFS('Transactions'!$F$4:$F$403,'Transactions'!$B$4:$B$403,"Expense",'Transactions'!$C$4:$C$403,$A17,'Transactions'!$H$4:$H$403,8))</f>
        <v>0</v>
      </c>
      <c r="J17" s="9">
        <f>IF($A17="","",SUMIFS('Transactions'!$F$4:$F$403,'Transactions'!$B$4:$B$403,"Expense",'Transactions'!$C$4:$C$403,$A17,'Transactions'!$H$4:$H$403,9))</f>
        <v>0</v>
      </c>
      <c r="K17" s="9">
        <f>IF($A17="","",SUMIFS('Transactions'!$F$4:$F$403,'Transactions'!$B$4:$B$403,"Expense",'Transactions'!$C$4:$C$403,$A17,'Transactions'!$H$4:$H$403,10))</f>
        <v>0</v>
      </c>
      <c r="L17" s="9">
        <f>IF($A17="","",SUMIFS('Transactions'!$F$4:$F$403,'Transactions'!$B$4:$B$403,"Expense",'Transactions'!$C$4:$C$403,$A17,'Transactions'!$H$4:$H$403,11))</f>
        <v>0</v>
      </c>
      <c r="M17" s="9">
        <f>IF($A17="","",SUMIFS('Transactions'!$F$4:$F$403,'Transactions'!$B$4:$B$403,"Expense",'Transactions'!$C$4:$C$403,$A17,'Transactions'!$H$4:$H$403,12))</f>
        <v>0</v>
      </c>
      <c r="N17" s="9">
        <f>IF($A17="","",SUM(B17:M17))</f>
        <v>3450</v>
      </c>
      <c r="O17" s="9">
        <f>IF($A17="","",IF($N$35=0,0,ROUND(N17/$N$35,2)))</f>
        <v>1150</v>
      </c>
      <c r="P17" s="10">
        <f>IF($A17="","",IF($N$29=0,0,N17/$N$29))</f>
        <v>0.011332282223</v>
      </c>
    </row>
    <row r="18" spans="1:16" x14ac:dyDescent="0.25">
      <c r="A18" s="3" t="str">
        <f>IF('Settings'!B11="","",'Settings'!B11)</f>
        <v>Health</v>
      </c>
      <c r="B18" s="9">
        <f>IF($A18="","",SUMIFS('Transactions'!$F$4:$F$403,'Transactions'!$B$4:$B$403,"Expense",'Transactions'!$C$4:$C$403,$A18,'Transactions'!$H$4:$H$403,1))</f>
        <v>0</v>
      </c>
      <c r="C18" s="9">
        <f>IF($A18="","",SUMIFS('Transactions'!$F$4:$F$403,'Transactions'!$B$4:$B$403,"Expense",'Transactions'!$C$4:$C$403,$A18,'Transactions'!$H$4:$H$403,2))</f>
        <v>3800</v>
      </c>
      <c r="D18" s="9">
        <f>IF($A18="","",SUMIFS('Transactions'!$F$4:$F$403,'Transactions'!$B$4:$B$403,"Expense",'Transactions'!$C$4:$C$403,$A18,'Transactions'!$H$4:$H$403,3))</f>
        <v>0</v>
      </c>
      <c r="E18" s="9">
        <f>IF($A18="","",SUMIFS('Transactions'!$F$4:$F$403,'Transactions'!$B$4:$B$403,"Expense",'Transactions'!$C$4:$C$403,$A18,'Transactions'!$H$4:$H$403,4))</f>
        <v>0</v>
      </c>
      <c r="F18" s="9">
        <f>IF($A18="","",SUMIFS('Transactions'!$F$4:$F$403,'Transactions'!$B$4:$B$403,"Expense",'Transactions'!$C$4:$C$403,$A18,'Transactions'!$H$4:$H$403,5))</f>
        <v>0</v>
      </c>
      <c r="G18" s="9">
        <f>IF($A18="","",SUMIFS('Transactions'!$F$4:$F$403,'Transactions'!$B$4:$B$403,"Expense",'Transactions'!$C$4:$C$403,$A18,'Transactions'!$H$4:$H$403,6))</f>
        <v>0</v>
      </c>
      <c r="H18" s="9">
        <f>IF($A18="","",SUMIFS('Transactions'!$F$4:$F$403,'Transactions'!$B$4:$B$403,"Expense",'Transactions'!$C$4:$C$403,$A18,'Transactions'!$H$4:$H$403,7))</f>
        <v>0</v>
      </c>
      <c r="I18" s="9">
        <f>IF($A18="","",SUMIFS('Transactions'!$F$4:$F$403,'Transactions'!$B$4:$B$403,"Expense",'Transactions'!$C$4:$C$403,$A18,'Transactions'!$H$4:$H$403,8))</f>
        <v>0</v>
      </c>
      <c r="J18" s="9">
        <f>IF($A18="","",SUMIFS('Transactions'!$F$4:$F$403,'Transactions'!$B$4:$B$403,"Expense",'Transactions'!$C$4:$C$403,$A18,'Transactions'!$H$4:$H$403,9))</f>
        <v>0</v>
      </c>
      <c r="K18" s="9">
        <f>IF($A18="","",SUMIFS('Transactions'!$F$4:$F$403,'Transactions'!$B$4:$B$403,"Expense",'Transactions'!$C$4:$C$403,$A18,'Transactions'!$H$4:$H$403,10))</f>
        <v>0</v>
      </c>
      <c r="L18" s="9">
        <f>IF($A18="","",SUMIFS('Transactions'!$F$4:$F$403,'Transactions'!$B$4:$B$403,"Expense",'Transactions'!$C$4:$C$403,$A18,'Transactions'!$H$4:$H$403,11))</f>
        <v>0</v>
      </c>
      <c r="M18" s="9">
        <f>IF($A18="","",SUMIFS('Transactions'!$F$4:$F$403,'Transactions'!$B$4:$B$403,"Expense",'Transactions'!$C$4:$C$403,$A18,'Transactions'!$H$4:$H$403,12))</f>
        <v>0</v>
      </c>
      <c r="N18" s="9">
        <f>IF($A18="","",SUM(B18:M18))</f>
        <v>3800</v>
      </c>
      <c r="O18" s="9">
        <f>IF($A18="","",IF($N$35=0,0,ROUND(N18/$N$35,2)))</f>
        <v>1266.67</v>
      </c>
      <c r="P18" s="10">
        <f>IF($A18="","",IF($N$29=0,0,N18/$N$29))</f>
        <v>0.012481934043</v>
      </c>
    </row>
    <row r="19" spans="1:16" x14ac:dyDescent="0.25">
      <c r="A19" s="3" t="str">
        <f>IF('Settings'!B12="","",'Settings'!B12)</f>
        <v>Clothing</v>
      </c>
      <c r="B19" s="9">
        <f>IF($A19="","",SUMIFS('Transactions'!$F$4:$F$403,'Transactions'!$B$4:$B$403,"Expense",'Transactions'!$C$4:$C$403,$A19,'Transactions'!$H$4:$H$403,1))</f>
        <v>0</v>
      </c>
      <c r="C19" s="9">
        <f>IF($A19="","",SUMIFS('Transactions'!$F$4:$F$403,'Transactions'!$B$4:$B$403,"Expense",'Transactions'!$C$4:$C$403,$A19,'Transactions'!$H$4:$H$403,2))</f>
        <v>0</v>
      </c>
      <c r="D19" s="9">
        <f>IF($A19="","",SUMIFS('Transactions'!$F$4:$F$403,'Transactions'!$B$4:$B$403,"Expense",'Transactions'!$C$4:$C$403,$A19,'Transactions'!$H$4:$H$403,3))</f>
        <v>7900</v>
      </c>
      <c r="E19" s="9">
        <f>IF($A19="","",SUMIFS('Transactions'!$F$4:$F$403,'Transactions'!$B$4:$B$403,"Expense",'Transactions'!$C$4:$C$403,$A19,'Transactions'!$H$4:$H$403,4))</f>
        <v>0</v>
      </c>
      <c r="F19" s="9">
        <f>IF($A19="","",SUMIFS('Transactions'!$F$4:$F$403,'Transactions'!$B$4:$B$403,"Expense",'Transactions'!$C$4:$C$403,$A19,'Transactions'!$H$4:$H$403,5))</f>
        <v>0</v>
      </c>
      <c r="G19" s="9">
        <f>IF($A19="","",SUMIFS('Transactions'!$F$4:$F$403,'Transactions'!$B$4:$B$403,"Expense",'Transactions'!$C$4:$C$403,$A19,'Transactions'!$H$4:$H$403,6))</f>
        <v>0</v>
      </c>
      <c r="H19" s="9">
        <f>IF($A19="","",SUMIFS('Transactions'!$F$4:$F$403,'Transactions'!$B$4:$B$403,"Expense",'Transactions'!$C$4:$C$403,$A19,'Transactions'!$H$4:$H$403,7))</f>
        <v>0</v>
      </c>
      <c r="I19" s="9">
        <f>IF($A19="","",SUMIFS('Transactions'!$F$4:$F$403,'Transactions'!$B$4:$B$403,"Expense",'Transactions'!$C$4:$C$403,$A19,'Transactions'!$H$4:$H$403,8))</f>
        <v>0</v>
      </c>
      <c r="J19" s="9">
        <f>IF($A19="","",SUMIFS('Transactions'!$F$4:$F$403,'Transactions'!$B$4:$B$403,"Expense",'Transactions'!$C$4:$C$403,$A19,'Transactions'!$H$4:$H$403,9))</f>
        <v>0</v>
      </c>
      <c r="K19" s="9">
        <f>IF($A19="","",SUMIFS('Transactions'!$F$4:$F$403,'Transactions'!$B$4:$B$403,"Expense",'Transactions'!$C$4:$C$403,$A19,'Transactions'!$H$4:$H$403,10))</f>
        <v>0</v>
      </c>
      <c r="L19" s="9">
        <f>IF($A19="","",SUMIFS('Transactions'!$F$4:$F$403,'Transactions'!$B$4:$B$403,"Expense",'Transactions'!$C$4:$C$403,$A19,'Transactions'!$H$4:$H$403,11))</f>
        <v>0</v>
      </c>
      <c r="M19" s="9">
        <f>IF($A19="","",SUMIFS('Transactions'!$F$4:$F$403,'Transactions'!$B$4:$B$403,"Expense",'Transactions'!$C$4:$C$403,$A19,'Transactions'!$H$4:$H$403,12))</f>
        <v>0</v>
      </c>
      <c r="N19" s="9">
        <f>IF($A19="","",SUM(B19:M19))</f>
        <v>7900</v>
      </c>
      <c r="O19" s="9">
        <f>IF($A19="","",IF($N$35=0,0,ROUND(N19/$N$35,2)))</f>
        <v>2633.33</v>
      </c>
      <c r="P19" s="10">
        <f>IF($A19="","",IF($N$29=0,0,N19/$N$29))</f>
        <v>0.025949283931</v>
      </c>
    </row>
    <row r="20" spans="1:16" x14ac:dyDescent="0.25">
      <c r="A20" s="3" t="str">
        <f>IF('Settings'!B13="","",'Settings'!B13)</f>
        <v>Eating out</v>
      </c>
      <c r="B20" s="9">
        <f>IF($A20="","",SUMIFS('Transactions'!$F$4:$F$403,'Transactions'!$B$4:$B$403,"Expense",'Transactions'!$C$4:$C$403,$A20,'Transactions'!$H$4:$H$403,1))</f>
        <v>5150</v>
      </c>
      <c r="C20" s="9">
        <f>IF($A20="","",SUMIFS('Transactions'!$F$4:$F$403,'Transactions'!$B$4:$B$403,"Expense",'Transactions'!$C$4:$C$403,$A20,'Transactions'!$H$4:$H$403,2))</f>
        <v>5350</v>
      </c>
      <c r="D20" s="9">
        <f>IF($A20="","",SUMIFS('Transactions'!$F$4:$F$403,'Transactions'!$B$4:$B$403,"Expense",'Transactions'!$C$4:$C$403,$A20,'Transactions'!$H$4:$H$403,3))</f>
        <v>5550</v>
      </c>
      <c r="E20" s="9">
        <f>IF($A20="","",SUMIFS('Transactions'!$F$4:$F$403,'Transactions'!$B$4:$B$403,"Expense",'Transactions'!$C$4:$C$403,$A20,'Transactions'!$H$4:$H$403,4))</f>
        <v>0</v>
      </c>
      <c r="F20" s="9">
        <f>IF($A20="","",SUMIFS('Transactions'!$F$4:$F$403,'Transactions'!$B$4:$B$403,"Expense",'Transactions'!$C$4:$C$403,$A20,'Transactions'!$H$4:$H$403,5))</f>
        <v>0</v>
      </c>
      <c r="G20" s="9">
        <f>IF($A20="","",SUMIFS('Transactions'!$F$4:$F$403,'Transactions'!$B$4:$B$403,"Expense",'Transactions'!$C$4:$C$403,$A20,'Transactions'!$H$4:$H$403,6))</f>
        <v>0</v>
      </c>
      <c r="H20" s="9">
        <f>IF($A20="","",SUMIFS('Transactions'!$F$4:$F$403,'Transactions'!$B$4:$B$403,"Expense",'Transactions'!$C$4:$C$403,$A20,'Transactions'!$H$4:$H$403,7))</f>
        <v>0</v>
      </c>
      <c r="I20" s="9">
        <f>IF($A20="","",SUMIFS('Transactions'!$F$4:$F$403,'Transactions'!$B$4:$B$403,"Expense",'Transactions'!$C$4:$C$403,$A20,'Transactions'!$H$4:$H$403,8))</f>
        <v>0</v>
      </c>
      <c r="J20" s="9">
        <f>IF($A20="","",SUMIFS('Transactions'!$F$4:$F$403,'Transactions'!$B$4:$B$403,"Expense",'Transactions'!$C$4:$C$403,$A20,'Transactions'!$H$4:$H$403,9))</f>
        <v>0</v>
      </c>
      <c r="K20" s="9">
        <f>IF($A20="","",SUMIFS('Transactions'!$F$4:$F$403,'Transactions'!$B$4:$B$403,"Expense",'Transactions'!$C$4:$C$403,$A20,'Transactions'!$H$4:$H$403,10))</f>
        <v>0</v>
      </c>
      <c r="L20" s="9">
        <f>IF($A20="","",SUMIFS('Transactions'!$F$4:$F$403,'Transactions'!$B$4:$B$403,"Expense",'Transactions'!$C$4:$C$403,$A20,'Transactions'!$H$4:$H$403,11))</f>
        <v>0</v>
      </c>
      <c r="M20" s="9">
        <f>IF($A20="","",SUMIFS('Transactions'!$F$4:$F$403,'Transactions'!$B$4:$B$403,"Expense",'Transactions'!$C$4:$C$403,$A20,'Transactions'!$H$4:$H$403,12))</f>
        <v>0</v>
      </c>
      <c r="N20" s="9">
        <f>IF($A20="","",SUM(B20:M20))</f>
        <v>16050</v>
      </c>
      <c r="O20" s="9">
        <f>IF($A20="","",IF($N$35=0,0,ROUND(N20/$N$35,2)))</f>
        <v>5350</v>
      </c>
      <c r="P20" s="10">
        <f>IF($A20="","",IF($N$29=0,0,N20/$N$29))</f>
        <v>0.052719747734</v>
      </c>
    </row>
    <row r="21" spans="1:16" x14ac:dyDescent="0.25">
      <c r="A21" s="3" t="str">
        <f>IF('Settings'!B14="","",'Settings'!B14)</f>
        <v>Leisure</v>
      </c>
      <c r="B21" s="9">
        <f>IF($A21="","",SUMIFS('Transactions'!$F$4:$F$403,'Transactions'!$B$4:$B$403,"Expense",'Transactions'!$C$4:$C$403,$A21,'Transactions'!$H$4:$H$403,1))</f>
        <v>2500</v>
      </c>
      <c r="C21" s="9">
        <f>IF($A21="","",SUMIFS('Transactions'!$F$4:$F$403,'Transactions'!$B$4:$B$403,"Expense",'Transactions'!$C$4:$C$403,$A21,'Transactions'!$H$4:$H$403,2))</f>
        <v>2500</v>
      </c>
      <c r="D21" s="9">
        <f>IF($A21="","",SUMIFS('Transactions'!$F$4:$F$403,'Transactions'!$B$4:$B$403,"Expense",'Transactions'!$C$4:$C$403,$A21,'Transactions'!$H$4:$H$403,3))</f>
        <v>2500</v>
      </c>
      <c r="E21" s="9">
        <f>IF($A21="","",SUMIFS('Transactions'!$F$4:$F$403,'Transactions'!$B$4:$B$403,"Expense",'Transactions'!$C$4:$C$403,$A21,'Transactions'!$H$4:$H$403,4))</f>
        <v>0</v>
      </c>
      <c r="F21" s="9">
        <f>IF($A21="","",SUMIFS('Transactions'!$F$4:$F$403,'Transactions'!$B$4:$B$403,"Expense",'Transactions'!$C$4:$C$403,$A21,'Transactions'!$H$4:$H$403,5))</f>
        <v>0</v>
      </c>
      <c r="G21" s="9">
        <f>IF($A21="","",SUMIFS('Transactions'!$F$4:$F$403,'Transactions'!$B$4:$B$403,"Expense",'Transactions'!$C$4:$C$403,$A21,'Transactions'!$H$4:$H$403,6))</f>
        <v>0</v>
      </c>
      <c r="H21" s="9">
        <f>IF($A21="","",SUMIFS('Transactions'!$F$4:$F$403,'Transactions'!$B$4:$B$403,"Expense",'Transactions'!$C$4:$C$403,$A21,'Transactions'!$H$4:$H$403,7))</f>
        <v>0</v>
      </c>
      <c r="I21" s="9">
        <f>IF($A21="","",SUMIFS('Transactions'!$F$4:$F$403,'Transactions'!$B$4:$B$403,"Expense",'Transactions'!$C$4:$C$403,$A21,'Transactions'!$H$4:$H$403,8))</f>
        <v>0</v>
      </c>
      <c r="J21" s="9">
        <f>IF($A21="","",SUMIFS('Transactions'!$F$4:$F$403,'Transactions'!$B$4:$B$403,"Expense",'Transactions'!$C$4:$C$403,$A21,'Transactions'!$H$4:$H$403,9))</f>
        <v>0</v>
      </c>
      <c r="K21" s="9">
        <f>IF($A21="","",SUMIFS('Transactions'!$F$4:$F$403,'Transactions'!$B$4:$B$403,"Expense",'Transactions'!$C$4:$C$403,$A21,'Transactions'!$H$4:$H$403,10))</f>
        <v>0</v>
      </c>
      <c r="L21" s="9">
        <f>IF($A21="","",SUMIFS('Transactions'!$F$4:$F$403,'Transactions'!$B$4:$B$403,"Expense",'Transactions'!$C$4:$C$403,$A21,'Transactions'!$H$4:$H$403,11))</f>
        <v>0</v>
      </c>
      <c r="M21" s="9">
        <f>IF($A21="","",SUMIFS('Transactions'!$F$4:$F$403,'Transactions'!$B$4:$B$403,"Expense",'Transactions'!$C$4:$C$403,$A21,'Transactions'!$H$4:$H$403,12))</f>
        <v>0</v>
      </c>
      <c r="N21" s="9">
        <f>IF($A21="","",SUM(B21:M21))</f>
        <v>7500</v>
      </c>
      <c r="O21" s="9">
        <f>IF($A21="","",IF($N$35=0,0,ROUND(N21/$N$35,2)))</f>
        <v>2500</v>
      </c>
      <c r="P21" s="10">
        <f>IF($A21="","",IF($N$29=0,0,N21/$N$29))</f>
        <v>0.024635396137</v>
      </c>
    </row>
    <row r="22" spans="1:16" x14ac:dyDescent="0.25">
      <c r="A22" s="3" t="str">
        <f>IF('Settings'!B15="","",'Settings'!B15)</f>
        <v>Education</v>
      </c>
      <c r="B22" s="9">
        <f>IF($A22="","",SUMIFS('Transactions'!$F$4:$F$403,'Transactions'!$B$4:$B$403,"Expense",'Transactions'!$C$4:$C$403,$A22,'Transactions'!$H$4:$H$403,1))</f>
        <v>0</v>
      </c>
      <c r="C22" s="9">
        <f>IF($A22="","",SUMIFS('Transactions'!$F$4:$F$403,'Transactions'!$B$4:$B$403,"Expense",'Transactions'!$C$4:$C$403,$A22,'Transactions'!$H$4:$H$403,2))</f>
        <v>0</v>
      </c>
      <c r="D22" s="9">
        <f>IF($A22="","",SUMIFS('Transactions'!$F$4:$F$403,'Transactions'!$B$4:$B$403,"Expense",'Transactions'!$C$4:$C$403,$A22,'Transactions'!$H$4:$H$403,3))</f>
        <v>0</v>
      </c>
      <c r="E22" s="9">
        <f>IF($A22="","",SUMIFS('Transactions'!$F$4:$F$403,'Transactions'!$B$4:$B$403,"Expense",'Transactions'!$C$4:$C$403,$A22,'Transactions'!$H$4:$H$403,4))</f>
        <v>0</v>
      </c>
      <c r="F22" s="9">
        <f>IF($A22="","",SUMIFS('Transactions'!$F$4:$F$403,'Transactions'!$B$4:$B$403,"Expense",'Transactions'!$C$4:$C$403,$A22,'Transactions'!$H$4:$H$403,5))</f>
        <v>0</v>
      </c>
      <c r="G22" s="9">
        <f>IF($A22="","",SUMIFS('Transactions'!$F$4:$F$403,'Transactions'!$B$4:$B$403,"Expense",'Transactions'!$C$4:$C$403,$A22,'Transactions'!$H$4:$H$403,6))</f>
        <v>0</v>
      </c>
      <c r="H22" s="9">
        <f>IF($A22="","",SUMIFS('Transactions'!$F$4:$F$403,'Transactions'!$B$4:$B$403,"Expense",'Transactions'!$C$4:$C$403,$A22,'Transactions'!$H$4:$H$403,7))</f>
        <v>0</v>
      </c>
      <c r="I22" s="9">
        <f>IF($A22="","",SUMIFS('Transactions'!$F$4:$F$403,'Transactions'!$B$4:$B$403,"Expense",'Transactions'!$C$4:$C$403,$A22,'Transactions'!$H$4:$H$403,8))</f>
        <v>0</v>
      </c>
      <c r="J22" s="9">
        <f>IF($A22="","",SUMIFS('Transactions'!$F$4:$F$403,'Transactions'!$B$4:$B$403,"Expense",'Transactions'!$C$4:$C$403,$A22,'Transactions'!$H$4:$H$403,9))</f>
        <v>0</v>
      </c>
      <c r="K22" s="9">
        <f>IF($A22="","",SUMIFS('Transactions'!$F$4:$F$403,'Transactions'!$B$4:$B$403,"Expense",'Transactions'!$C$4:$C$403,$A22,'Transactions'!$H$4:$H$403,10))</f>
        <v>0</v>
      </c>
      <c r="L22" s="9">
        <f>IF($A22="","",SUMIFS('Transactions'!$F$4:$F$403,'Transactions'!$B$4:$B$403,"Expense",'Transactions'!$C$4:$C$403,$A22,'Transactions'!$H$4:$H$403,11))</f>
        <v>0</v>
      </c>
      <c r="M22" s="9">
        <f>IF($A22="","",SUMIFS('Transactions'!$F$4:$F$403,'Transactions'!$B$4:$B$403,"Expense",'Transactions'!$C$4:$C$403,$A22,'Transactions'!$H$4:$H$403,12))</f>
        <v>0</v>
      </c>
      <c r="N22" s="9">
        <f>IF($A22="","",SUM(B22:M22))</f>
        <v>0</v>
      </c>
      <c r="O22" s="9">
        <f>IF($A22="","",IF($N$35=0,0,ROUND(N22/$N$35,2)))</f>
        <v>0</v>
      </c>
      <c r="P22" s="10">
        <f>IF($A22="","",IF($N$29=0,0,N22/$N$29))</f>
        <v>0</v>
      </c>
    </row>
    <row r="23" spans="1:16" x14ac:dyDescent="0.25">
      <c r="A23" s="3" t="str">
        <f>IF('Settings'!B16="","",'Settings'!B16)</f>
        <v>Gifts</v>
      </c>
      <c r="B23" s="9">
        <f>IF($A23="","",SUMIFS('Transactions'!$F$4:$F$403,'Transactions'!$B$4:$B$403,"Expense",'Transactions'!$C$4:$C$403,$A23,'Transactions'!$H$4:$H$403,1))</f>
        <v>0</v>
      </c>
      <c r="C23" s="9">
        <f>IF($A23="","",SUMIFS('Transactions'!$F$4:$F$403,'Transactions'!$B$4:$B$403,"Expense",'Transactions'!$C$4:$C$403,$A23,'Transactions'!$H$4:$H$403,2))</f>
        <v>4000</v>
      </c>
      <c r="D23" s="9">
        <f>IF($A23="","",SUMIFS('Transactions'!$F$4:$F$403,'Transactions'!$B$4:$B$403,"Expense",'Transactions'!$C$4:$C$403,$A23,'Transactions'!$H$4:$H$403,3))</f>
        <v>3500</v>
      </c>
      <c r="E23" s="9">
        <f>IF($A23="","",SUMIFS('Transactions'!$F$4:$F$403,'Transactions'!$B$4:$B$403,"Expense",'Transactions'!$C$4:$C$403,$A23,'Transactions'!$H$4:$H$403,4))</f>
        <v>0</v>
      </c>
      <c r="F23" s="9">
        <f>IF($A23="","",SUMIFS('Transactions'!$F$4:$F$403,'Transactions'!$B$4:$B$403,"Expense",'Transactions'!$C$4:$C$403,$A23,'Transactions'!$H$4:$H$403,5))</f>
        <v>0</v>
      </c>
      <c r="G23" s="9">
        <f>IF($A23="","",SUMIFS('Transactions'!$F$4:$F$403,'Transactions'!$B$4:$B$403,"Expense",'Transactions'!$C$4:$C$403,$A23,'Transactions'!$H$4:$H$403,6))</f>
        <v>0</v>
      </c>
      <c r="H23" s="9">
        <f>IF($A23="","",SUMIFS('Transactions'!$F$4:$F$403,'Transactions'!$B$4:$B$403,"Expense",'Transactions'!$C$4:$C$403,$A23,'Transactions'!$H$4:$H$403,7))</f>
        <v>0</v>
      </c>
      <c r="I23" s="9">
        <f>IF($A23="","",SUMIFS('Transactions'!$F$4:$F$403,'Transactions'!$B$4:$B$403,"Expense",'Transactions'!$C$4:$C$403,$A23,'Transactions'!$H$4:$H$403,8))</f>
        <v>0</v>
      </c>
      <c r="J23" s="9">
        <f>IF($A23="","",SUMIFS('Transactions'!$F$4:$F$403,'Transactions'!$B$4:$B$403,"Expense",'Transactions'!$C$4:$C$403,$A23,'Transactions'!$H$4:$H$403,9))</f>
        <v>0</v>
      </c>
      <c r="K23" s="9">
        <f>IF($A23="","",SUMIFS('Transactions'!$F$4:$F$403,'Transactions'!$B$4:$B$403,"Expense",'Transactions'!$C$4:$C$403,$A23,'Transactions'!$H$4:$H$403,10))</f>
        <v>0</v>
      </c>
      <c r="L23" s="9">
        <f>IF($A23="","",SUMIFS('Transactions'!$F$4:$F$403,'Transactions'!$B$4:$B$403,"Expense",'Transactions'!$C$4:$C$403,$A23,'Transactions'!$H$4:$H$403,11))</f>
        <v>0</v>
      </c>
      <c r="M23" s="9">
        <f>IF($A23="","",SUMIFS('Transactions'!$F$4:$F$403,'Transactions'!$B$4:$B$403,"Expense",'Transactions'!$C$4:$C$403,$A23,'Transactions'!$H$4:$H$403,12))</f>
        <v>0</v>
      </c>
      <c r="N23" s="9">
        <f>IF($A23="","",SUM(B23:M23))</f>
        <v>7500</v>
      </c>
      <c r="O23" s="9">
        <f>IF($A23="","",IF($N$35=0,0,ROUND(N23/$N$35,2)))</f>
        <v>2500</v>
      </c>
      <c r="P23" s="10">
        <f>IF($A23="","",IF($N$29=0,0,N23/$N$29))</f>
        <v>0.024635396137</v>
      </c>
    </row>
    <row r="24" spans="1:16" x14ac:dyDescent="0.25">
      <c r="A24" s="3" t="str">
        <f>IF('Settings'!B17="","",'Settings'!B17)</f>
        <v>Loan payments</v>
      </c>
      <c r="B24" s="9">
        <f>IF($A24="","",SUMIFS('Transactions'!$F$4:$F$403,'Transactions'!$B$4:$B$403,"Expense",'Transactions'!$C$4:$C$403,$A24,'Transactions'!$H$4:$H$403,1))</f>
        <v>18400</v>
      </c>
      <c r="C24" s="9">
        <f>IF($A24="","",SUMIFS('Transactions'!$F$4:$F$403,'Transactions'!$B$4:$B$403,"Expense",'Transactions'!$C$4:$C$403,$A24,'Transactions'!$H$4:$H$403,2))</f>
        <v>18400</v>
      </c>
      <c r="D24" s="9">
        <f>IF($A24="","",SUMIFS('Transactions'!$F$4:$F$403,'Transactions'!$B$4:$B$403,"Expense",'Transactions'!$C$4:$C$403,$A24,'Transactions'!$H$4:$H$403,3))</f>
        <v>18400</v>
      </c>
      <c r="E24" s="9">
        <f>IF($A24="","",SUMIFS('Transactions'!$F$4:$F$403,'Transactions'!$B$4:$B$403,"Expense",'Transactions'!$C$4:$C$403,$A24,'Transactions'!$H$4:$H$403,4))</f>
        <v>0</v>
      </c>
      <c r="F24" s="9">
        <f>IF($A24="","",SUMIFS('Transactions'!$F$4:$F$403,'Transactions'!$B$4:$B$403,"Expense",'Transactions'!$C$4:$C$403,$A24,'Transactions'!$H$4:$H$403,5))</f>
        <v>0</v>
      </c>
      <c r="G24" s="9">
        <f>IF($A24="","",SUMIFS('Transactions'!$F$4:$F$403,'Transactions'!$B$4:$B$403,"Expense",'Transactions'!$C$4:$C$403,$A24,'Transactions'!$H$4:$H$403,6))</f>
        <v>0</v>
      </c>
      <c r="H24" s="9">
        <f>IF($A24="","",SUMIFS('Transactions'!$F$4:$F$403,'Transactions'!$B$4:$B$403,"Expense",'Transactions'!$C$4:$C$403,$A24,'Transactions'!$H$4:$H$403,7))</f>
        <v>0</v>
      </c>
      <c r="I24" s="9">
        <f>IF($A24="","",SUMIFS('Transactions'!$F$4:$F$403,'Transactions'!$B$4:$B$403,"Expense",'Transactions'!$C$4:$C$403,$A24,'Transactions'!$H$4:$H$403,8))</f>
        <v>0</v>
      </c>
      <c r="J24" s="9">
        <f>IF($A24="","",SUMIFS('Transactions'!$F$4:$F$403,'Transactions'!$B$4:$B$403,"Expense",'Transactions'!$C$4:$C$403,$A24,'Transactions'!$H$4:$H$403,9))</f>
        <v>0</v>
      </c>
      <c r="K24" s="9">
        <f>IF($A24="","",SUMIFS('Transactions'!$F$4:$F$403,'Transactions'!$B$4:$B$403,"Expense",'Transactions'!$C$4:$C$403,$A24,'Transactions'!$H$4:$H$403,10))</f>
        <v>0</v>
      </c>
      <c r="L24" s="9">
        <f>IF($A24="","",SUMIFS('Transactions'!$F$4:$F$403,'Transactions'!$B$4:$B$403,"Expense",'Transactions'!$C$4:$C$403,$A24,'Transactions'!$H$4:$H$403,11))</f>
        <v>0</v>
      </c>
      <c r="M24" s="9">
        <f>IF($A24="","",SUMIFS('Transactions'!$F$4:$F$403,'Transactions'!$B$4:$B$403,"Expense",'Transactions'!$C$4:$C$403,$A24,'Transactions'!$H$4:$H$403,12))</f>
        <v>0</v>
      </c>
      <c r="N24" s="9">
        <f>IF($A24="","",SUM(B24:M24))</f>
        <v>55200</v>
      </c>
      <c r="O24" s="9">
        <f>IF($A24="","",IF($N$35=0,0,ROUND(N24/$N$35,2)))</f>
        <v>18400</v>
      </c>
      <c r="P24" s="10">
        <f>IF($A24="","",IF($N$29=0,0,N24/$N$29))</f>
        <v>0.18131651557</v>
      </c>
    </row>
    <row r="25" spans="1:16" x14ac:dyDescent="0.25">
      <c r="A25" s="3" t="str">
        <f>IF('Settings'!B18="","",'Settings'!B18)</f>
        <v>Other</v>
      </c>
      <c r="B25" s="9">
        <f>IF($A25="","",SUMIFS('Transactions'!$F$4:$F$403,'Transactions'!$B$4:$B$403,"Expense",'Transactions'!$C$4:$C$403,$A25,'Transactions'!$H$4:$H$403,1))</f>
        <v>0</v>
      </c>
      <c r="C25" s="9">
        <f>IF($A25="","",SUMIFS('Transactions'!$F$4:$F$403,'Transactions'!$B$4:$B$403,"Expense",'Transactions'!$C$4:$C$403,$A25,'Transactions'!$H$4:$H$403,2))</f>
        <v>0</v>
      </c>
      <c r="D25" s="9">
        <f>IF($A25="","",SUMIFS('Transactions'!$F$4:$F$403,'Transactions'!$B$4:$B$403,"Expense",'Transactions'!$C$4:$C$403,$A25,'Transactions'!$H$4:$H$403,3))</f>
        <v>0</v>
      </c>
      <c r="E25" s="9">
        <f>IF($A25="","",SUMIFS('Transactions'!$F$4:$F$403,'Transactions'!$B$4:$B$403,"Expense",'Transactions'!$C$4:$C$403,$A25,'Transactions'!$H$4:$H$403,4))</f>
        <v>0</v>
      </c>
      <c r="F25" s="9">
        <f>IF($A25="","",SUMIFS('Transactions'!$F$4:$F$403,'Transactions'!$B$4:$B$403,"Expense",'Transactions'!$C$4:$C$403,$A25,'Transactions'!$H$4:$H$403,5))</f>
        <v>0</v>
      </c>
      <c r="G25" s="9">
        <f>IF($A25="","",SUMIFS('Transactions'!$F$4:$F$403,'Transactions'!$B$4:$B$403,"Expense",'Transactions'!$C$4:$C$403,$A25,'Transactions'!$H$4:$H$403,6))</f>
        <v>0</v>
      </c>
      <c r="H25" s="9">
        <f>IF($A25="","",SUMIFS('Transactions'!$F$4:$F$403,'Transactions'!$B$4:$B$403,"Expense",'Transactions'!$C$4:$C$403,$A25,'Transactions'!$H$4:$H$403,7))</f>
        <v>0</v>
      </c>
      <c r="I25" s="9">
        <f>IF($A25="","",SUMIFS('Transactions'!$F$4:$F$403,'Transactions'!$B$4:$B$403,"Expense",'Transactions'!$C$4:$C$403,$A25,'Transactions'!$H$4:$H$403,8))</f>
        <v>0</v>
      </c>
      <c r="J25" s="9">
        <f>IF($A25="","",SUMIFS('Transactions'!$F$4:$F$403,'Transactions'!$B$4:$B$403,"Expense",'Transactions'!$C$4:$C$403,$A25,'Transactions'!$H$4:$H$403,9))</f>
        <v>0</v>
      </c>
      <c r="K25" s="9">
        <f>IF($A25="","",SUMIFS('Transactions'!$F$4:$F$403,'Transactions'!$B$4:$B$403,"Expense",'Transactions'!$C$4:$C$403,$A25,'Transactions'!$H$4:$H$403,10))</f>
        <v>0</v>
      </c>
      <c r="L25" s="9">
        <f>IF($A25="","",SUMIFS('Transactions'!$F$4:$F$403,'Transactions'!$B$4:$B$403,"Expense",'Transactions'!$C$4:$C$403,$A25,'Transactions'!$H$4:$H$403,11))</f>
        <v>0</v>
      </c>
      <c r="M25" s="9">
        <f>IF($A25="","",SUMIFS('Transactions'!$F$4:$F$403,'Transactions'!$B$4:$B$403,"Expense",'Transactions'!$C$4:$C$403,$A25,'Transactions'!$H$4:$H$403,12))</f>
        <v>0</v>
      </c>
      <c r="N25" s="9">
        <f>IF($A25="","",SUM(B25:M25))</f>
        <v>0</v>
      </c>
      <c r="O25" s="9">
        <f>IF($A25="","",IF($N$35=0,0,ROUND(N25/$N$35,2)))</f>
        <v>0</v>
      </c>
      <c r="P25" s="10">
        <f>IF($A25="","",IF($N$29=0,0,N25/$N$29))</f>
        <v>0</v>
      </c>
    </row>
    <row r="26" spans="1:16" x14ac:dyDescent="0.25">
      <c r="A26" s="3" t="str">
        <f>IF('Settings'!B19="","",'Settings'!B19)</f>
        <v/>
      </c>
      <c r="B26" s="9" t="str">
        <f>IF($A26="","",SUMIFS('Transactions'!$F$4:$F$403,'Transactions'!$B$4:$B$403,"Expense",'Transactions'!$C$4:$C$403,$A26,'Transactions'!$H$4:$H$403,1))</f>
        <v/>
      </c>
      <c r="C26" s="9" t="str">
        <f>IF($A26="","",SUMIFS('Transactions'!$F$4:$F$403,'Transactions'!$B$4:$B$403,"Expense",'Transactions'!$C$4:$C$403,$A26,'Transactions'!$H$4:$H$403,2))</f>
        <v/>
      </c>
      <c r="D26" s="9" t="str">
        <f>IF($A26="","",SUMIFS('Transactions'!$F$4:$F$403,'Transactions'!$B$4:$B$403,"Expense",'Transactions'!$C$4:$C$403,$A26,'Transactions'!$H$4:$H$403,3))</f>
        <v/>
      </c>
      <c r="E26" s="9" t="str">
        <f>IF($A26="","",SUMIFS('Transactions'!$F$4:$F$403,'Transactions'!$B$4:$B$403,"Expense",'Transactions'!$C$4:$C$403,$A26,'Transactions'!$H$4:$H$403,4))</f>
        <v/>
      </c>
      <c r="F26" s="9" t="str">
        <f>IF($A26="","",SUMIFS('Transactions'!$F$4:$F$403,'Transactions'!$B$4:$B$403,"Expense",'Transactions'!$C$4:$C$403,$A26,'Transactions'!$H$4:$H$403,5))</f>
        <v/>
      </c>
      <c r="G26" s="9" t="str">
        <f>IF($A26="","",SUMIFS('Transactions'!$F$4:$F$403,'Transactions'!$B$4:$B$403,"Expense",'Transactions'!$C$4:$C$403,$A26,'Transactions'!$H$4:$H$403,6))</f>
        <v/>
      </c>
      <c r="H26" s="9" t="str">
        <f>IF($A26="","",SUMIFS('Transactions'!$F$4:$F$403,'Transactions'!$B$4:$B$403,"Expense",'Transactions'!$C$4:$C$403,$A26,'Transactions'!$H$4:$H$403,7))</f>
        <v/>
      </c>
      <c r="I26" s="9" t="str">
        <f>IF($A26="","",SUMIFS('Transactions'!$F$4:$F$403,'Transactions'!$B$4:$B$403,"Expense",'Transactions'!$C$4:$C$403,$A26,'Transactions'!$H$4:$H$403,8))</f>
        <v/>
      </c>
      <c r="J26" s="9" t="str">
        <f>IF($A26="","",SUMIFS('Transactions'!$F$4:$F$403,'Transactions'!$B$4:$B$403,"Expense",'Transactions'!$C$4:$C$403,$A26,'Transactions'!$H$4:$H$403,9))</f>
        <v/>
      </c>
      <c r="K26" s="9" t="str">
        <f>IF($A26="","",SUMIFS('Transactions'!$F$4:$F$403,'Transactions'!$B$4:$B$403,"Expense",'Transactions'!$C$4:$C$403,$A26,'Transactions'!$H$4:$H$403,10))</f>
        <v/>
      </c>
      <c r="L26" s="9" t="str">
        <f>IF($A26="","",SUMIFS('Transactions'!$F$4:$F$403,'Transactions'!$B$4:$B$403,"Expense",'Transactions'!$C$4:$C$403,$A26,'Transactions'!$H$4:$H$403,11))</f>
        <v/>
      </c>
      <c r="M26" s="9" t="str">
        <f>IF($A26="","",SUMIFS('Transactions'!$F$4:$F$403,'Transactions'!$B$4:$B$403,"Expense",'Transactions'!$C$4:$C$403,$A26,'Transactions'!$H$4:$H$403,12))</f>
        <v/>
      </c>
      <c r="N26" s="9" t="str">
        <f>IF($A26="","",SUM(B26:M26))</f>
        <v/>
      </c>
      <c r="O26" s="9" t="str">
        <f>IF($A26="","",IF($N$35=0,0,ROUND(N26/$N$35,2)))</f>
        <v/>
      </c>
      <c r="P26" s="10" t="str">
        <f>IF($A26="","",IF($N$29=0,0,N26/$N$29))</f>
        <v/>
      </c>
    </row>
    <row r="27" spans="1:16" x14ac:dyDescent="0.25">
      <c r="A27" s="3" t="str">
        <f>IF('Settings'!B20="","",'Settings'!B20)</f>
        <v/>
      </c>
      <c r="B27" s="9" t="str">
        <f>IF($A27="","",SUMIFS('Transactions'!$F$4:$F$403,'Transactions'!$B$4:$B$403,"Expense",'Transactions'!$C$4:$C$403,$A27,'Transactions'!$H$4:$H$403,1))</f>
        <v/>
      </c>
      <c r="C27" s="9" t="str">
        <f>IF($A27="","",SUMIFS('Transactions'!$F$4:$F$403,'Transactions'!$B$4:$B$403,"Expense",'Transactions'!$C$4:$C$403,$A27,'Transactions'!$H$4:$H$403,2))</f>
        <v/>
      </c>
      <c r="D27" s="9" t="str">
        <f>IF($A27="","",SUMIFS('Transactions'!$F$4:$F$403,'Transactions'!$B$4:$B$403,"Expense",'Transactions'!$C$4:$C$403,$A27,'Transactions'!$H$4:$H$403,3))</f>
        <v/>
      </c>
      <c r="E27" s="9" t="str">
        <f>IF($A27="","",SUMIFS('Transactions'!$F$4:$F$403,'Transactions'!$B$4:$B$403,"Expense",'Transactions'!$C$4:$C$403,$A27,'Transactions'!$H$4:$H$403,4))</f>
        <v/>
      </c>
      <c r="F27" s="9" t="str">
        <f>IF($A27="","",SUMIFS('Transactions'!$F$4:$F$403,'Transactions'!$B$4:$B$403,"Expense",'Transactions'!$C$4:$C$403,$A27,'Transactions'!$H$4:$H$403,5))</f>
        <v/>
      </c>
      <c r="G27" s="9" t="str">
        <f>IF($A27="","",SUMIFS('Transactions'!$F$4:$F$403,'Transactions'!$B$4:$B$403,"Expense",'Transactions'!$C$4:$C$403,$A27,'Transactions'!$H$4:$H$403,6))</f>
        <v/>
      </c>
      <c r="H27" s="9" t="str">
        <f>IF($A27="","",SUMIFS('Transactions'!$F$4:$F$403,'Transactions'!$B$4:$B$403,"Expense",'Transactions'!$C$4:$C$403,$A27,'Transactions'!$H$4:$H$403,7))</f>
        <v/>
      </c>
      <c r="I27" s="9" t="str">
        <f>IF($A27="","",SUMIFS('Transactions'!$F$4:$F$403,'Transactions'!$B$4:$B$403,"Expense",'Transactions'!$C$4:$C$403,$A27,'Transactions'!$H$4:$H$403,8))</f>
        <v/>
      </c>
      <c r="J27" s="9" t="str">
        <f>IF($A27="","",SUMIFS('Transactions'!$F$4:$F$403,'Transactions'!$B$4:$B$403,"Expense",'Transactions'!$C$4:$C$403,$A27,'Transactions'!$H$4:$H$403,9))</f>
        <v/>
      </c>
      <c r="K27" s="9" t="str">
        <f>IF($A27="","",SUMIFS('Transactions'!$F$4:$F$403,'Transactions'!$B$4:$B$403,"Expense",'Transactions'!$C$4:$C$403,$A27,'Transactions'!$H$4:$H$403,10))</f>
        <v/>
      </c>
      <c r="L27" s="9" t="str">
        <f>IF($A27="","",SUMIFS('Transactions'!$F$4:$F$403,'Transactions'!$B$4:$B$403,"Expense",'Transactions'!$C$4:$C$403,$A27,'Transactions'!$H$4:$H$403,11))</f>
        <v/>
      </c>
      <c r="M27" s="9" t="str">
        <f>IF($A27="","",SUMIFS('Transactions'!$F$4:$F$403,'Transactions'!$B$4:$B$403,"Expense",'Transactions'!$C$4:$C$403,$A27,'Transactions'!$H$4:$H$403,12))</f>
        <v/>
      </c>
      <c r="N27" s="9" t="str">
        <f>IF($A27="","",SUM(B27:M27))</f>
        <v/>
      </c>
      <c r="O27" s="9" t="str">
        <f>IF($A27="","",IF($N$35=0,0,ROUND(N27/$N$35,2)))</f>
        <v/>
      </c>
      <c r="P27" s="10" t="str">
        <f>IF($A27="","",IF($N$29=0,0,N27/$N$29))</f>
        <v/>
      </c>
    </row>
    <row r="28" spans="1:16" x14ac:dyDescent="0.25">
      <c r="A28" s="3" t="str">
        <f>IF('Settings'!B21="","",'Settings'!B21)</f>
        <v/>
      </c>
      <c r="B28" s="9" t="str">
        <f>IF($A28="","",SUMIFS('Transactions'!$F$4:$F$403,'Transactions'!$B$4:$B$403,"Expense",'Transactions'!$C$4:$C$403,$A28,'Transactions'!$H$4:$H$403,1))</f>
        <v/>
      </c>
      <c r="C28" s="9" t="str">
        <f>IF($A28="","",SUMIFS('Transactions'!$F$4:$F$403,'Transactions'!$B$4:$B$403,"Expense",'Transactions'!$C$4:$C$403,$A28,'Transactions'!$H$4:$H$403,2))</f>
        <v/>
      </c>
      <c r="D28" s="9" t="str">
        <f>IF($A28="","",SUMIFS('Transactions'!$F$4:$F$403,'Transactions'!$B$4:$B$403,"Expense",'Transactions'!$C$4:$C$403,$A28,'Transactions'!$H$4:$H$403,3))</f>
        <v/>
      </c>
      <c r="E28" s="9" t="str">
        <f>IF($A28="","",SUMIFS('Transactions'!$F$4:$F$403,'Transactions'!$B$4:$B$403,"Expense",'Transactions'!$C$4:$C$403,$A28,'Transactions'!$H$4:$H$403,4))</f>
        <v/>
      </c>
      <c r="F28" s="9" t="str">
        <f>IF($A28="","",SUMIFS('Transactions'!$F$4:$F$403,'Transactions'!$B$4:$B$403,"Expense",'Transactions'!$C$4:$C$403,$A28,'Transactions'!$H$4:$H$403,5))</f>
        <v/>
      </c>
      <c r="G28" s="9" t="str">
        <f>IF($A28="","",SUMIFS('Transactions'!$F$4:$F$403,'Transactions'!$B$4:$B$403,"Expense",'Transactions'!$C$4:$C$403,$A28,'Transactions'!$H$4:$H$403,6))</f>
        <v/>
      </c>
      <c r="H28" s="9" t="str">
        <f>IF($A28="","",SUMIFS('Transactions'!$F$4:$F$403,'Transactions'!$B$4:$B$403,"Expense",'Transactions'!$C$4:$C$403,$A28,'Transactions'!$H$4:$H$403,7))</f>
        <v/>
      </c>
      <c r="I28" s="9" t="str">
        <f>IF($A28="","",SUMIFS('Transactions'!$F$4:$F$403,'Transactions'!$B$4:$B$403,"Expense",'Transactions'!$C$4:$C$403,$A28,'Transactions'!$H$4:$H$403,8))</f>
        <v/>
      </c>
      <c r="J28" s="9" t="str">
        <f>IF($A28="","",SUMIFS('Transactions'!$F$4:$F$403,'Transactions'!$B$4:$B$403,"Expense",'Transactions'!$C$4:$C$403,$A28,'Transactions'!$H$4:$H$403,9))</f>
        <v/>
      </c>
      <c r="K28" s="9" t="str">
        <f>IF($A28="","",SUMIFS('Transactions'!$F$4:$F$403,'Transactions'!$B$4:$B$403,"Expense",'Transactions'!$C$4:$C$403,$A28,'Transactions'!$H$4:$H$403,10))</f>
        <v/>
      </c>
      <c r="L28" s="9" t="str">
        <f>IF($A28="","",SUMIFS('Transactions'!$F$4:$F$403,'Transactions'!$B$4:$B$403,"Expense",'Transactions'!$C$4:$C$403,$A28,'Transactions'!$H$4:$H$403,11))</f>
        <v/>
      </c>
      <c r="M28" s="9" t="str">
        <f>IF($A28="","",SUMIFS('Transactions'!$F$4:$F$403,'Transactions'!$B$4:$B$403,"Expense",'Transactions'!$C$4:$C$403,$A28,'Transactions'!$H$4:$H$403,12))</f>
        <v/>
      </c>
      <c r="N28" s="9" t="str">
        <f>IF($A28="","",SUM(B28:M28))</f>
        <v/>
      </c>
      <c r="O28" s="9" t="str">
        <f>IF($A28="","",IF($N$35=0,0,ROUND(N28/$N$35,2)))</f>
        <v/>
      </c>
      <c r="P28" s="10" t="str">
        <f>IF($A28="","",IF($N$29=0,0,N28/$N$29))</f>
        <v/>
      </c>
    </row>
    <row r="29" spans="1:16" x14ac:dyDescent="0.25">
      <c r="A29" s="11" t="s">
        <v>59</v>
      </c>
      <c r="B29" s="12">
        <f>SUM(B14:B28)</f>
        <v>94570</v>
      </c>
      <c r="C29" s="12">
        <f>SUM(C14:C28)</f>
        <v>102880</v>
      </c>
      <c r="D29" s="12">
        <f>SUM(D14:D28)</f>
        <v>106990</v>
      </c>
      <c r="E29" s="12">
        <f>SUM(E14:E28)</f>
        <v>0</v>
      </c>
      <c r="F29" s="12">
        <f>SUM(F14:F28)</f>
        <v>0</v>
      </c>
      <c r="G29" s="12">
        <f>SUM(G14:G28)</f>
        <v>0</v>
      </c>
      <c r="H29" s="12">
        <f>SUM(H14:H28)</f>
        <v>0</v>
      </c>
      <c r="I29" s="12">
        <f>SUM(I14:I28)</f>
        <v>0</v>
      </c>
      <c r="J29" s="12">
        <f>SUM(J14:J28)</f>
        <v>0</v>
      </c>
      <c r="K29" s="12">
        <f>SUM(K14:K28)</f>
        <v>0</v>
      </c>
      <c r="L29" s="12">
        <f>SUM(L14:L28)</f>
        <v>0</v>
      </c>
      <c r="M29" s="12">
        <f>SUM(M14:M28)</f>
        <v>0</v>
      </c>
      <c r="N29" s="12">
        <f>SUM(N14:N28)</f>
        <v>304440</v>
      </c>
      <c r="O29" s="12">
        <f>IF($N$35=0,0,ROUND(N29/$N$35,2))</f>
        <v>101480</v>
      </c>
      <c r="P29" s="11"/>
    </row>
    <row r="31" spans="1:14" x14ac:dyDescent="0.25">
      <c r="A31" s="11" t="s">
        <v>60</v>
      </c>
      <c r="B31" s="12">
        <f>B11-B29</f>
        <v>77530</v>
      </c>
      <c r="C31" s="12">
        <f>C11-C29</f>
        <v>54400</v>
      </c>
      <c r="D31" s="12">
        <f>D11-D29</f>
        <v>72470</v>
      </c>
      <c r="E31" s="12">
        <f>E11-E29</f>
        <v>0</v>
      </c>
      <c r="F31" s="12">
        <f>F11-F29</f>
        <v>0</v>
      </c>
      <c r="G31" s="12">
        <f>G11-G29</f>
        <v>0</v>
      </c>
      <c r="H31" s="12">
        <f>H11-H29</f>
        <v>0</v>
      </c>
      <c r="I31" s="12">
        <f>I11-I29</f>
        <v>0</v>
      </c>
      <c r="J31" s="12">
        <f>J11-J29</f>
        <v>0</v>
      </c>
      <c r="K31" s="12">
        <f>K11-K29</f>
        <v>0</v>
      </c>
      <c r="L31" s="12">
        <f>L11-L29</f>
        <v>0</v>
      </c>
      <c r="M31" s="12">
        <f>M11-M29</f>
        <v>0</v>
      </c>
      <c r="N31" s="12">
        <f>N11-N29</f>
        <v>204400</v>
      </c>
    </row>
    <row r="32" spans="1:14" x14ac:dyDescent="0.25">
      <c r="A32" s="3" t="s">
        <v>61</v>
      </c>
      <c r="B32" s="10">
        <f>IF(B11=0,0,B31/B11)</f>
        <v>0.4504938989</v>
      </c>
      <c r="C32" s="10">
        <f>IF(C11=0,0,C31/C11)</f>
        <v>0.34587995931</v>
      </c>
      <c r="D32" s="10">
        <f>IF(D11=0,0,D31/D11)</f>
        <v>0.40382257885</v>
      </c>
      <c r="E32" s="10">
        <f>IF(E11=0,0,E31/E11)</f>
        <v>0</v>
      </c>
      <c r="F32" s="10">
        <f>IF(F11=0,0,F31/F11)</f>
        <v>0</v>
      </c>
      <c r="G32" s="10">
        <f>IF(G11=0,0,G31/G11)</f>
        <v>0</v>
      </c>
      <c r="H32" s="10">
        <f>IF(H11=0,0,H31/H11)</f>
        <v>0</v>
      </c>
      <c r="I32" s="10">
        <f>IF(I11=0,0,I31/I11)</f>
        <v>0</v>
      </c>
      <c r="J32" s="10">
        <f>IF(J11=0,0,J31/J11)</f>
        <v>0</v>
      </c>
      <c r="K32" s="10">
        <f>IF(K11=0,0,K31/K11)</f>
        <v>0</v>
      </c>
      <c r="L32" s="10">
        <f>IF(L11=0,0,L31/L11)</f>
        <v>0</v>
      </c>
      <c r="M32" s="10">
        <f>IF(M11=0,0,M31/M11)</f>
        <v>0</v>
      </c>
      <c r="N32" s="10">
        <f>IF(N11=0,0,N31/N11)</f>
        <v>0.40169797972</v>
      </c>
    </row>
    <row r="33" spans="1:13" x14ac:dyDescent="0.25">
      <c r="A33" s="3" t="s">
        <v>62</v>
      </c>
      <c r="B33" s="9">
        <f>B31</f>
        <v>77530</v>
      </c>
      <c r="C33" s="9">
        <f>B33+C31</f>
        <v>131930</v>
      </c>
      <c r="D33" s="9">
        <f>C33+D31</f>
        <v>204400</v>
      </c>
      <c r="E33" s="9">
        <f>D33+E31</f>
        <v>204400</v>
      </c>
      <c r="F33" s="9">
        <f>E33+F31</f>
        <v>204400</v>
      </c>
      <c r="G33" s="9">
        <f>F33+G31</f>
        <v>204400</v>
      </c>
      <c r="H33" s="9">
        <f>G33+H31</f>
        <v>204400</v>
      </c>
      <c r="I33" s="9">
        <f>H33+I31</f>
        <v>204400</v>
      </c>
      <c r="J33" s="9">
        <f>I33+J31</f>
        <v>204400</v>
      </c>
      <c r="K33" s="9">
        <f>J33+K31</f>
        <v>204400</v>
      </c>
      <c r="L33" s="9">
        <f>K33+L31</f>
        <v>204400</v>
      </c>
      <c r="M33" s="9">
        <f>L33+M31</f>
        <v>204400</v>
      </c>
    </row>
    <row r="35" spans="1:14" x14ac:dyDescent="0.25">
      <c r="A35" s="13" t="s">
        <v>63</v>
      </c>
      <c r="B35" s="13">
        <f>IF(COUNTIF('Transactions'!$H$4:$H$403,1)&gt;0,1,0)</f>
        <v>1</v>
      </c>
      <c r="C35" s="13">
        <f>IF(COUNTIF('Transactions'!$H$4:$H$403,2)&gt;0,1,0)</f>
        <v>1</v>
      </c>
      <c r="D35" s="13">
        <f>IF(COUNTIF('Transactions'!$H$4:$H$403,3)&gt;0,1,0)</f>
        <v>1</v>
      </c>
      <c r="E35" s="13">
        <f>IF(COUNTIF('Transactions'!$H$4:$H$403,4)&gt;0,1,0)</f>
        <v>0</v>
      </c>
      <c r="F35" s="13">
        <f>IF(COUNTIF('Transactions'!$H$4:$H$403,5)&gt;0,1,0)</f>
        <v>0</v>
      </c>
      <c r="G35" s="13">
        <f>IF(COUNTIF('Transactions'!$H$4:$H$403,6)&gt;0,1,0)</f>
        <v>0</v>
      </c>
      <c r="H35" s="13">
        <f>IF(COUNTIF('Transactions'!$H$4:$H$403,7)&gt;0,1,0)</f>
        <v>0</v>
      </c>
      <c r="I35" s="13">
        <f>IF(COUNTIF('Transactions'!$H$4:$H$403,8)&gt;0,1,0)</f>
        <v>0</v>
      </c>
      <c r="J35" s="13">
        <f>IF(COUNTIF('Transactions'!$H$4:$H$403,9)&gt;0,1,0)</f>
        <v>0</v>
      </c>
      <c r="K35" s="13">
        <f>IF(COUNTIF('Transactions'!$H$4:$H$403,10)&gt;0,1,0)</f>
        <v>0</v>
      </c>
      <c r="L35" s="13">
        <f>IF(COUNTIF('Transactions'!$H$4:$H$403,11)&gt;0,1,0)</f>
        <v>0</v>
      </c>
      <c r="M35" s="13">
        <f>IF(COUNTIF('Transactions'!$H$4:$H$403,12)&gt;0,1,0)</f>
        <v>0</v>
      </c>
      <c r="N35" s="13">
        <f>SUM(B35:M35)</f>
        <v>3</v>
      </c>
    </row>
  </sheetData>
  <conditionalFormatting sqref="B31:N31">
    <cfRule type="expression" dxfId="0" priority="1">
      <formula>B31&lt;0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RowHeight="15" outlineLevelRow="0" outlineLevelCol="0" x14ac:dyDescent="55"/>
  <cols>
    <col min="1" max="1" width="30" customWidth="1"/>
    <col min="2" max="2" width="18" customWidth="1"/>
    <col min="3" max="5" width="16" customWidth="1"/>
  </cols>
  <sheetData>
    <row r="1" spans="1:1" x14ac:dyDescent="0.25">
      <c r="A1" s="1" t="s">
        <v>64</v>
      </c>
    </row>
    <row r="2" spans="1:1" x14ac:dyDescent="0.25">
      <c r="A2" s="2" t="s">
        <v>65</v>
      </c>
    </row>
    <row r="4" spans="1:2" x14ac:dyDescent="0.25">
      <c r="A4" s="3" t="s">
        <v>66</v>
      </c>
      <c r="B4" s="4">
        <v>3</v>
      </c>
    </row>
    <row r="6" spans="1:5" x14ac:dyDescent="0.25">
      <c r="A6" s="5" t="s">
        <v>30</v>
      </c>
      <c r="B6" s="5" t="s">
        <v>67</v>
      </c>
      <c r="C6" s="5" t="s">
        <v>68</v>
      </c>
      <c r="D6" s="5" t="s">
        <v>69</v>
      </c>
      <c r="E6" s="5" t="s">
        <v>70</v>
      </c>
    </row>
    <row r="7" spans="1:5" x14ac:dyDescent="0.25">
      <c r="A7" s="3" t="str">
        <f>'Months'!$A14</f>
        <v>Housing and utilities</v>
      </c>
      <c r="B7" s="6">
        <v>40000</v>
      </c>
      <c r="C7" s="9">
        <f>IF($A7="","",INDEX('Months'!$B14:$M14,1,$B$4))</f>
        <v>38000</v>
      </c>
      <c r="D7" s="9">
        <f>IF($A7="","",B7-C7)</f>
        <v>2000</v>
      </c>
      <c r="E7" s="10">
        <f>IF($A7="","",IF(B7+0=0,"",C7/B7))</f>
        <v>0.95</v>
      </c>
    </row>
    <row r="8" spans="1:5" x14ac:dyDescent="0.25">
      <c r="A8" s="3" t="str">
        <f>'Months'!$A15</f>
        <v>Groceries</v>
      </c>
      <c r="B8" s="6">
        <v>30000</v>
      </c>
      <c r="C8" s="9">
        <f>IF($A8="","",INDEX('Months'!$B15:$M15,1,$B$4))</f>
        <v>26790</v>
      </c>
      <c r="D8" s="9">
        <f>IF($A8="","",B8-C8)</f>
        <v>3210</v>
      </c>
      <c r="E8" s="10">
        <f>IF($A8="","",IF(B8+0=0,"",C8/B8))</f>
        <v>0.893</v>
      </c>
    </row>
    <row r="9" spans="1:5" x14ac:dyDescent="0.25">
      <c r="A9" s="3" t="str">
        <f>'Months'!$A16</f>
        <v>Transport</v>
      </c>
      <c r="B9" s="6">
        <v>5000</v>
      </c>
      <c r="C9" s="9">
        <f>IF($A9="","",INDEX('Months'!$B16:$M16,1,$B$4))</f>
        <v>3200</v>
      </c>
      <c r="D9" s="9">
        <f>IF($A9="","",B9-C9)</f>
        <v>1800</v>
      </c>
      <c r="E9" s="10">
        <f>IF($A9="","",IF(B9+0=0,"",C9/B9))</f>
        <v>0.64</v>
      </c>
    </row>
    <row r="10" spans="1:5" x14ac:dyDescent="0.25">
      <c r="A10" s="3" t="str">
        <f>'Months'!$A17</f>
        <v>Phone and internet</v>
      </c>
      <c r="B10" s="6">
        <v>1500</v>
      </c>
      <c r="C10" s="9">
        <f>IF($A10="","",INDEX('Months'!$B17:$M17,1,$B$4))</f>
        <v>1150</v>
      </c>
      <c r="D10" s="9">
        <f>IF($A10="","",B10-C10)</f>
        <v>350</v>
      </c>
      <c r="E10" s="10">
        <f>IF($A10="","",IF(B10+0=0,"",C10/B10))</f>
        <v>0.76666666667</v>
      </c>
    </row>
    <row r="11" spans="1:5" x14ac:dyDescent="0.25">
      <c r="A11" s="3" t="str">
        <f>'Months'!$A18</f>
        <v>Health</v>
      </c>
      <c r="B11" s="6">
        <v>5000</v>
      </c>
      <c r="C11" s="9">
        <f>IF($A11="","",INDEX('Months'!$B18:$M18,1,$B$4))</f>
        <v>0</v>
      </c>
      <c r="D11" s="9">
        <f>IF($A11="","",B11-C11)</f>
        <v>5000</v>
      </c>
      <c r="E11" s="10">
        <f>IF($A11="","",IF(B11+0=0,"",C11/B11))</f>
        <v>0</v>
      </c>
    </row>
    <row r="12" spans="1:5" x14ac:dyDescent="0.25">
      <c r="A12" s="3" t="str">
        <f>'Months'!$A19</f>
        <v>Clothing</v>
      </c>
      <c r="B12" s="6">
        <v>8000</v>
      </c>
      <c r="C12" s="9">
        <f>IF($A12="","",INDEX('Months'!$B19:$M19,1,$B$4))</f>
        <v>7900</v>
      </c>
      <c r="D12" s="9">
        <f>IF($A12="","",B12-C12)</f>
        <v>100</v>
      </c>
      <c r="E12" s="10">
        <f>IF($A12="","",IF(B12+0=0,"",C12/B12))</f>
        <v>0.9875</v>
      </c>
    </row>
    <row r="13" spans="1:5" x14ac:dyDescent="0.25">
      <c r="A13" s="3" t="str">
        <f>'Months'!$A20</f>
        <v>Eating out</v>
      </c>
      <c r="B13" s="6">
        <v>6000</v>
      </c>
      <c r="C13" s="9">
        <f>IF($A13="","",INDEX('Months'!$B20:$M20,1,$B$4))</f>
        <v>5550</v>
      </c>
      <c r="D13" s="9">
        <f>IF($A13="","",B13-C13)</f>
        <v>450</v>
      </c>
      <c r="E13" s="10">
        <f>IF($A13="","",IF(B13+0=0,"",C13/B13))</f>
        <v>0.925</v>
      </c>
    </row>
    <row r="14" spans="1:5" x14ac:dyDescent="0.25">
      <c r="A14" s="3" t="str">
        <f>'Months'!$A21</f>
        <v>Leisure</v>
      </c>
      <c r="B14" s="6">
        <v>4000</v>
      </c>
      <c r="C14" s="9">
        <f>IF($A14="","",INDEX('Months'!$B21:$M21,1,$B$4))</f>
        <v>2500</v>
      </c>
      <c r="D14" s="9">
        <f>IF($A14="","",B14-C14)</f>
        <v>1500</v>
      </c>
      <c r="E14" s="10">
        <f>IF($A14="","",IF(B14+0=0,"",C14/B14))</f>
        <v>0.625</v>
      </c>
    </row>
    <row r="15" spans="1:5" x14ac:dyDescent="0.25">
      <c r="A15" s="3" t="str">
        <f>'Months'!$A22</f>
        <v>Education</v>
      </c>
      <c r="B15" s="6">
        <v>3000</v>
      </c>
      <c r="C15" s="9">
        <f>IF($A15="","",INDEX('Months'!$B22:$M22,1,$B$4))</f>
        <v>0</v>
      </c>
      <c r="D15" s="9">
        <f>IF($A15="","",B15-C15)</f>
        <v>3000</v>
      </c>
      <c r="E15" s="10">
        <f>IF($A15="","",IF(B15+0=0,"",C15/B15))</f>
        <v>0</v>
      </c>
    </row>
    <row r="16" spans="1:5" x14ac:dyDescent="0.25">
      <c r="A16" s="3" t="str">
        <f>'Months'!$A23</f>
        <v>Gifts</v>
      </c>
      <c r="B16" s="6">
        <v>4000</v>
      </c>
      <c r="C16" s="9">
        <f>IF($A16="","",INDEX('Months'!$B23:$M23,1,$B$4))</f>
        <v>3500</v>
      </c>
      <c r="D16" s="9">
        <f>IF($A16="","",B16-C16)</f>
        <v>500</v>
      </c>
      <c r="E16" s="10">
        <f>IF($A16="","",IF(B16+0=0,"",C16/B16))</f>
        <v>0.875</v>
      </c>
    </row>
    <row r="17" spans="1:5" x14ac:dyDescent="0.25">
      <c r="A17" s="3" t="str">
        <f>'Months'!$A24</f>
        <v>Loan payments</v>
      </c>
      <c r="B17" s="6">
        <v>18400</v>
      </c>
      <c r="C17" s="9">
        <f>IF($A17="","",INDEX('Months'!$B24:$M24,1,$B$4))</f>
        <v>18400</v>
      </c>
      <c r="D17" s="9">
        <f>IF($A17="","",B17-C17)</f>
        <v>0</v>
      </c>
      <c r="E17" s="10">
        <f>IF($A17="","",IF(B17+0=0,"",C17/B17))</f>
        <v>1</v>
      </c>
    </row>
    <row r="18" spans="1:5" x14ac:dyDescent="0.25">
      <c r="A18" s="3" t="str">
        <f>'Months'!$A25</f>
        <v>Other</v>
      </c>
      <c r="B18" s="6">
        <v>5000</v>
      </c>
      <c r="C18" s="9">
        <f>IF($A18="","",INDEX('Months'!$B25:$M25,1,$B$4))</f>
        <v>0</v>
      </c>
      <c r="D18" s="9">
        <f>IF($A18="","",B18-C18)</f>
        <v>5000</v>
      </c>
      <c r="E18" s="10">
        <f>IF($A18="","",IF(B18+0=0,"",C18/B18))</f>
        <v>0</v>
      </c>
    </row>
    <row r="19" spans="1:5" x14ac:dyDescent="0.25">
      <c r="A19" s="3" t="str">
        <f>'Months'!$A26</f>
        <v/>
      </c>
      <c r="B19" s="6"/>
      <c r="C19" s="9" t="str">
        <f>IF($A19="","",INDEX('Months'!$B26:$M26,1,$B$4))</f>
        <v/>
      </c>
      <c r="D19" s="9" t="str">
        <f>IF($A19="","",B19-C19)</f>
        <v/>
      </c>
      <c r="E19" s="10" t="str">
        <f>IF($A19="","",IF(B19+0=0,"",C19/B19))</f>
        <v/>
      </c>
    </row>
    <row r="20" spans="1:5" x14ac:dyDescent="0.25">
      <c r="A20" s="3" t="str">
        <f>'Months'!$A27</f>
        <v/>
      </c>
      <c r="B20" s="6"/>
      <c r="C20" s="9" t="str">
        <f>IF($A20="","",INDEX('Months'!$B27:$M27,1,$B$4))</f>
        <v/>
      </c>
      <c r="D20" s="9" t="str">
        <f>IF($A20="","",B20-C20)</f>
        <v/>
      </c>
      <c r="E20" s="10" t="str">
        <f>IF($A20="","",IF(B20+0=0,"",C20/B20))</f>
        <v/>
      </c>
    </row>
    <row r="21" spans="1:5" x14ac:dyDescent="0.25">
      <c r="A21" s="3" t="str">
        <f>'Months'!$A28</f>
        <v/>
      </c>
      <c r="B21" s="6"/>
      <c r="C21" s="9" t="str">
        <f>IF($A21="","",INDEX('Months'!$B28:$M28,1,$B$4))</f>
        <v/>
      </c>
      <c r="D21" s="9" t="str">
        <f>IF($A21="","",B21-C21)</f>
        <v/>
      </c>
      <c r="E21" s="10" t="str">
        <f>IF($A21="","",IF(B21+0=0,"",C21/B21))</f>
        <v/>
      </c>
    </row>
    <row r="22" spans="1:5" x14ac:dyDescent="0.25">
      <c r="A22" s="11" t="s">
        <v>54</v>
      </c>
      <c r="B22" s="12">
        <f>SUM(B7:B21)</f>
        <v>129900</v>
      </c>
      <c r="C22" s="12">
        <f>SUM(C7:C21)</f>
        <v>106990</v>
      </c>
      <c r="D22" s="12">
        <f>SUM(D7:D21)</f>
        <v>22910</v>
      </c>
      <c r="E22" s="14">
        <f>IF(B22=0,0,C22/B22)</f>
        <v>0.82363356428</v>
      </c>
    </row>
  </sheetData>
  <conditionalFormatting sqref="A7:E21">
    <cfRule type="expression" dxfId="1" priority="1">
      <formula>$D7&lt;0</formula>
    </cfRule>
  </conditionalFormatting>
  <conditionalFormatting sqref="A7:E21">
    <cfRule type="expression" dxfId="2" priority="2">
      <formula>AND($E7&lt;&gt;"",$E7&gt;=0.8,$D7&gt;=0)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outlineLevelRow="0" outlineLevelCol="0" x14ac:dyDescent="55"/>
  <cols>
    <col min="1" max="1" width="28" customWidth="1"/>
    <col min="2" max="2" width="20" customWidth="1"/>
    <col min="3" max="5" width="18" customWidth="1"/>
    <col min="6" max="6" width="20" customWidth="1"/>
  </cols>
  <sheetData>
    <row r="1" spans="1:1" x14ac:dyDescent="0.25">
      <c r="A1" s="1" t="s">
        <v>71</v>
      </c>
    </row>
    <row r="2" spans="1:1" x14ac:dyDescent="0.25">
      <c r="A2" s="2" t="s">
        <v>72</v>
      </c>
    </row>
    <row r="3" spans="1:6" x14ac:dyDescent="0.25">
      <c r="A3" s="5" t="s">
        <v>31</v>
      </c>
      <c r="B3" s="5" t="s">
        <v>73</v>
      </c>
      <c r="C3" s="5" t="s">
        <v>37</v>
      </c>
      <c r="D3" s="5" t="s">
        <v>58</v>
      </c>
      <c r="E3" s="5" t="s">
        <v>74</v>
      </c>
      <c r="F3" s="5" t="s">
        <v>75</v>
      </c>
    </row>
    <row r="4" spans="1:6" x14ac:dyDescent="0.25">
      <c r="A4" s="3" t="str">
        <f>IF('Settings'!C7="","",'Settings'!C7)</f>
        <v>Card</v>
      </c>
      <c r="B4" s="9">
        <f>IF($A4="","",'Settings'!D7+0)</f>
        <v>85000</v>
      </c>
      <c r="C4" s="9">
        <f>IF($A4="","",SUMIFS('Transactions'!$F$4:$F$403,'Transactions'!$B$4:$B$403,"Income",'Transactions'!$D$4:$D$403,$A4,'Transactions'!$H$4:$H$403,"&gt;0"))</f>
        <v>465000</v>
      </c>
      <c r="D4" s="9">
        <f>IF($A4="","",SUMIFS('Transactions'!$F$4:$F$403,'Transactions'!$B$4:$B$403,"Expense",'Transactions'!$D$4:$D$403,$A4,'Transactions'!$H$4:$H$403,"&gt;0"))</f>
        <v>287520</v>
      </c>
      <c r="E4" s="9">
        <f>IF($A4="","",SUMIFS('Transactions'!$F$4:$F$403,'Transactions'!$B$4:$B$403,"Transfer",'Transactions'!$E$4:$E$403,$A4,'Transactions'!$H$4:$H$403,"&gt;0")-SUMIFS('Transactions'!$F$4:$F$403,'Transactions'!$B$4:$B$403,"Transfer",'Transactions'!$D$4:$D$403,$A4,'Transactions'!$H$4:$H$403,"&gt;0"))</f>
        <v>-75000</v>
      </c>
      <c r="F4" s="9">
        <f>IF($A4="","",B4+C4-D4+E4)</f>
        <v>187480</v>
      </c>
    </row>
    <row r="5" spans="1:6" x14ac:dyDescent="0.25">
      <c r="A5" s="3" t="str">
        <f>IF('Settings'!C8="","",'Settings'!C8)</f>
        <v>Cash</v>
      </c>
      <c r="B5" s="9">
        <f>IF($A5="","",'Settings'!D8+0)</f>
        <v>12000</v>
      </c>
      <c r="C5" s="9">
        <f>IF($A5="","",SUMIFS('Transactions'!$F$4:$F$403,'Transactions'!$B$4:$B$403,"Income",'Transactions'!$D$4:$D$403,$A5,'Transactions'!$H$4:$H$403,"&gt;0"))</f>
        <v>37000</v>
      </c>
      <c r="D5" s="9">
        <f>IF($A5="","",SUMIFS('Transactions'!$F$4:$F$403,'Transactions'!$B$4:$B$403,"Expense",'Transactions'!$D$4:$D$403,$A5,'Transactions'!$H$4:$H$403,"&gt;0"))</f>
        <v>16920</v>
      </c>
      <c r="E5" s="9">
        <f>IF($A5="","",SUMIFS('Transactions'!$F$4:$F$403,'Transactions'!$B$4:$B$403,"Transfer",'Transactions'!$E$4:$E$403,$A5,'Transactions'!$H$4:$H$403,"&gt;0")-SUMIFS('Transactions'!$F$4:$F$403,'Transactions'!$B$4:$B$403,"Transfer",'Transactions'!$D$4:$D$403,$A5,'Transactions'!$H$4:$H$403,"&gt;0"))</f>
        <v>0</v>
      </c>
      <c r="F5" s="9">
        <f>IF($A5="","",B5+C5-D5+E5)</f>
        <v>32080</v>
      </c>
    </row>
    <row r="6" spans="1:6" x14ac:dyDescent="0.25">
      <c r="A6" s="3" t="str">
        <f>IF('Settings'!C9="","",'Settings'!C9)</f>
        <v>Savings account</v>
      </c>
      <c r="B6" s="9">
        <f>IF($A6="","",'Settings'!D9+0)</f>
        <v>240000</v>
      </c>
      <c r="C6" s="9">
        <f>IF($A6="","",SUMIFS('Transactions'!$F$4:$F$403,'Transactions'!$B$4:$B$403,"Income",'Transactions'!$D$4:$D$403,$A6,'Transactions'!$H$4:$H$403,"&gt;0"))</f>
        <v>6840</v>
      </c>
      <c r="D6" s="9">
        <f>IF($A6="","",SUMIFS('Transactions'!$F$4:$F$403,'Transactions'!$B$4:$B$403,"Expense",'Transactions'!$D$4:$D$403,$A6,'Transactions'!$H$4:$H$403,"&gt;0"))</f>
        <v>0</v>
      </c>
      <c r="E6" s="9">
        <f>IF($A6="","",SUMIFS('Transactions'!$F$4:$F$403,'Transactions'!$B$4:$B$403,"Transfer",'Transactions'!$E$4:$E$403,$A6,'Transactions'!$H$4:$H$403,"&gt;0")-SUMIFS('Transactions'!$F$4:$F$403,'Transactions'!$B$4:$B$403,"Transfer",'Transactions'!$D$4:$D$403,$A6,'Transactions'!$H$4:$H$403,"&gt;0"))</f>
        <v>75000</v>
      </c>
      <c r="F6" s="9">
        <f>IF($A6="","",B6+C6-D6+E6)</f>
        <v>321840</v>
      </c>
    </row>
    <row r="7" spans="1:6" x14ac:dyDescent="0.25">
      <c r="A7" s="3" t="str">
        <f>IF('Settings'!C10="","",'Settings'!C10)</f>
        <v/>
      </c>
      <c r="B7" s="9" t="str">
        <f>IF($A7="","",'Settings'!D10+0)</f>
        <v/>
      </c>
      <c r="C7" s="9" t="str">
        <f>IF($A7="","",SUMIFS('Transactions'!$F$4:$F$403,'Transactions'!$B$4:$B$403,"Income",'Transactions'!$D$4:$D$403,$A7,'Transactions'!$H$4:$H$403,"&gt;0"))</f>
        <v/>
      </c>
      <c r="D7" s="9" t="str">
        <f>IF($A7="","",SUMIFS('Transactions'!$F$4:$F$403,'Transactions'!$B$4:$B$403,"Expense",'Transactions'!$D$4:$D$403,$A7,'Transactions'!$H$4:$H$403,"&gt;0"))</f>
        <v/>
      </c>
      <c r="E7" s="9" t="str">
        <f>IF($A7="","",SUMIFS('Transactions'!$F$4:$F$403,'Transactions'!$B$4:$B$403,"Transfer",'Transactions'!$E$4:$E$403,$A7,'Transactions'!$H$4:$H$403,"&gt;0")-SUMIFS('Transactions'!$F$4:$F$403,'Transactions'!$B$4:$B$403,"Transfer",'Transactions'!$D$4:$D$403,$A7,'Transactions'!$H$4:$H$403,"&gt;0"))</f>
        <v/>
      </c>
      <c r="F7" s="9" t="str">
        <f>IF($A7="","",B7+C7-D7+E7)</f>
        <v/>
      </c>
    </row>
    <row r="8" spans="1:6" x14ac:dyDescent="0.25">
      <c r="A8" s="3" t="str">
        <f>IF('Settings'!C11="","",'Settings'!C11)</f>
        <v/>
      </c>
      <c r="B8" s="9" t="str">
        <f>IF($A8="","",'Settings'!D11+0)</f>
        <v/>
      </c>
      <c r="C8" s="9" t="str">
        <f>IF($A8="","",SUMIFS('Transactions'!$F$4:$F$403,'Transactions'!$B$4:$B$403,"Income",'Transactions'!$D$4:$D$403,$A8,'Transactions'!$H$4:$H$403,"&gt;0"))</f>
        <v/>
      </c>
      <c r="D8" s="9" t="str">
        <f>IF($A8="","",SUMIFS('Transactions'!$F$4:$F$403,'Transactions'!$B$4:$B$403,"Expense",'Transactions'!$D$4:$D$403,$A8,'Transactions'!$H$4:$H$403,"&gt;0"))</f>
        <v/>
      </c>
      <c r="E8" s="9" t="str">
        <f>IF($A8="","",SUMIFS('Transactions'!$F$4:$F$403,'Transactions'!$B$4:$B$403,"Transfer",'Transactions'!$E$4:$E$403,$A8,'Transactions'!$H$4:$H$403,"&gt;0")-SUMIFS('Transactions'!$F$4:$F$403,'Transactions'!$B$4:$B$403,"Transfer",'Transactions'!$D$4:$D$403,$A8,'Transactions'!$H$4:$H$403,"&gt;0"))</f>
        <v/>
      </c>
      <c r="F8" s="9" t="str">
        <f>IF($A8="","",B8+C8-D8+E8)</f>
        <v/>
      </c>
    </row>
    <row r="9" spans="1:6" x14ac:dyDescent="0.25">
      <c r="A9" s="3" t="str">
        <f>IF('Settings'!C12="","",'Settings'!C12)</f>
        <v/>
      </c>
      <c r="B9" s="9" t="str">
        <f>IF($A9="","",'Settings'!D12+0)</f>
        <v/>
      </c>
      <c r="C9" s="9" t="str">
        <f>IF($A9="","",SUMIFS('Transactions'!$F$4:$F$403,'Transactions'!$B$4:$B$403,"Income",'Transactions'!$D$4:$D$403,$A9,'Transactions'!$H$4:$H$403,"&gt;0"))</f>
        <v/>
      </c>
      <c r="D9" s="9" t="str">
        <f>IF($A9="","",SUMIFS('Transactions'!$F$4:$F$403,'Transactions'!$B$4:$B$403,"Expense",'Transactions'!$D$4:$D$403,$A9,'Transactions'!$H$4:$H$403,"&gt;0"))</f>
        <v/>
      </c>
      <c r="E9" s="9" t="str">
        <f>IF($A9="","",SUMIFS('Transactions'!$F$4:$F$403,'Transactions'!$B$4:$B$403,"Transfer",'Transactions'!$E$4:$E$403,$A9,'Transactions'!$H$4:$H$403,"&gt;0")-SUMIFS('Transactions'!$F$4:$F$403,'Transactions'!$B$4:$B$403,"Transfer",'Transactions'!$D$4:$D$403,$A9,'Transactions'!$H$4:$H$403,"&gt;0"))</f>
        <v/>
      </c>
      <c r="F9" s="9" t="str">
        <f>IF($A9="","",B9+C9-D9+E9)</f>
        <v/>
      </c>
    </row>
    <row r="10" spans="1:6" x14ac:dyDescent="0.25">
      <c r="A10" s="11" t="s">
        <v>54</v>
      </c>
      <c r="B10" s="12">
        <f>SUM(B4:B9)</f>
        <v>337000</v>
      </c>
      <c r="C10" s="12">
        <f>SUM(C4:C9)</f>
        <v>508840</v>
      </c>
      <c r="D10" s="12">
        <f>SUM(D4:D9)</f>
        <v>304440</v>
      </c>
      <c r="E10" s="12">
        <f>SUM(E4:E9)</f>
        <v>0</v>
      </c>
      <c r="F10" s="12">
        <f>SUM(F4:F9)</f>
        <v>541400</v>
      </c>
    </row>
  </sheetData>
  <conditionalFormatting sqref="F4:F9">
    <cfRule type="expression" dxfId="3" priority="1">
      <formula>AND(F4&lt;&gt;"",F4&lt;0)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8" customWidth="1"/>
    <col min="3" max="3" width="16" customWidth="1"/>
    <col min="4" max="4" width="14" customWidth="1"/>
    <col min="5" max="5" width="18" customWidth="1"/>
    <col min="6" max="6" width="14" customWidth="1"/>
    <col min="7" max="7" width="16" customWidth="1"/>
    <col min="8" max="8" width="20" customWidth="1"/>
  </cols>
  <sheetData>
    <row r="1" spans="1:1" x14ac:dyDescent="0.25">
      <c r="A1" s="1" t="s">
        <v>76</v>
      </c>
    </row>
    <row r="2" spans="1:1" x14ac:dyDescent="0.25">
      <c r="A2" s="2" t="s">
        <v>77</v>
      </c>
    </row>
    <row r="3" spans="1:8" x14ac:dyDescent="0.25">
      <c r="A3" s="5" t="s">
        <v>78</v>
      </c>
      <c r="B3" s="5" t="s">
        <v>79</v>
      </c>
      <c r="C3" s="5" t="s">
        <v>80</v>
      </c>
      <c r="D3" s="5" t="s">
        <v>81</v>
      </c>
      <c r="E3" s="5" t="s">
        <v>82</v>
      </c>
      <c r="F3" s="5" t="s">
        <v>83</v>
      </c>
      <c r="G3" s="5" t="s">
        <v>84</v>
      </c>
      <c r="H3" s="5" t="s">
        <v>85</v>
      </c>
    </row>
    <row r="4" spans="1:8" x14ac:dyDescent="0.25">
      <c r="A4" s="4" t="s">
        <v>86</v>
      </c>
      <c r="B4" s="6">
        <v>180000</v>
      </c>
      <c r="C4" s="6">
        <v>65000</v>
      </c>
      <c r="D4" s="7">
        <v>46539</v>
      </c>
      <c r="E4" s="9">
        <f>IF($A4="","",MAX(0,B4-C4))</f>
        <v>115000</v>
      </c>
      <c r="F4" s="10">
        <f>IF($A4="","",IF(B4+0=0,0,MIN(1,C4/B4)))</f>
        <v>0.36111111111</v>
      </c>
      <c r="G4" s="15">
        <f>IF($A4="","",IF(D4="","",MAX(0,(YEAR(D4)-YEAR(TODAY()))*12+MONTH(D4)-MONTH(TODAY()))))</f>
        <v>8</v>
      </c>
      <c r="H4" s="9">
        <f>IF($A4="","",IF(G4="","",IF(G4=0,E4,ROUND(E4/G4,2))))</f>
        <v>14375</v>
      </c>
    </row>
    <row r="5" spans="1:8" x14ac:dyDescent="0.25">
      <c r="A5" s="4" t="s">
        <v>87</v>
      </c>
      <c r="B5" s="6">
        <v>450000</v>
      </c>
      <c r="C5" s="6">
        <v>240000</v>
      </c>
      <c r="D5" s="7">
        <v>46722</v>
      </c>
      <c r="E5" s="9">
        <f>IF($A5="","",MAX(0,B5-C5))</f>
        <v>210000</v>
      </c>
      <c r="F5" s="10">
        <f>IF($A5="","",IF(B5+0=0,0,MIN(1,C5/B5)))</f>
        <v>0.53333333333</v>
      </c>
      <c r="G5" s="15">
        <f>IF($A5="","",IF(D5="","",MAX(0,(YEAR(D5)-YEAR(TODAY()))*12+MONTH(D5)-MONTH(TODAY()))))</f>
        <v>14</v>
      </c>
      <c r="H5" s="9">
        <f>IF($A5="","",IF(G5="","",IF(G5=0,E5,ROUND(E5/G5,2))))</f>
        <v>15000</v>
      </c>
    </row>
    <row r="6" spans="1:8" x14ac:dyDescent="0.25">
      <c r="A6" s="4" t="s">
        <v>88</v>
      </c>
      <c r="B6" s="6">
        <v>1500000</v>
      </c>
      <c r="C6" s="6">
        <v>320000</v>
      </c>
      <c r="D6" s="7">
        <v>47362</v>
      </c>
      <c r="E6" s="9">
        <f>IF($A6="","",MAX(0,B6-C6))</f>
        <v>1180000</v>
      </c>
      <c r="F6" s="10">
        <f>IF($A6="","",IF(B6+0=0,0,MIN(1,C6/B6)))</f>
        <v>0.21333333333</v>
      </c>
      <c r="G6" s="15">
        <f>IF($A6="","",IF(D6="","",MAX(0,(YEAR(D6)-YEAR(TODAY()))*12+MONTH(D6)-MONTH(TODAY()))))</f>
        <v>35</v>
      </c>
      <c r="H6" s="9">
        <f>IF($A6="","",IF(G6="","",IF(G6=0,E6,ROUND(E6/G6,2))))</f>
        <v>33714.29</v>
      </c>
    </row>
    <row r="7" spans="1:8" x14ac:dyDescent="0.25">
      <c r="A7" s="4"/>
      <c r="B7" s="6"/>
      <c r="C7" s="6"/>
      <c r="D7" s="7"/>
      <c r="E7" s="9" t="str">
        <f>IF($A7="","",MAX(0,B7-C7))</f>
        <v/>
      </c>
      <c r="F7" s="10" t="str">
        <f>IF($A7="","",IF(B7+0=0,0,MIN(1,C7/B7)))</f>
        <v/>
      </c>
      <c r="G7" s="15" t="str">
        <f>IF($A7="","",IF(D7="","",MAX(0,(YEAR(D7)-YEAR(TODAY()))*12+MONTH(D7)-MONTH(TODAY()))))</f>
        <v/>
      </c>
      <c r="H7" s="9" t="str">
        <f>IF($A7="","",IF(G7="","",IF(G7=0,E7,ROUND(E7/G7,2))))</f>
        <v/>
      </c>
    </row>
    <row r="8" spans="1:8" x14ac:dyDescent="0.25">
      <c r="A8" s="4"/>
      <c r="B8" s="6"/>
      <c r="C8" s="6"/>
      <c r="D8" s="7"/>
      <c r="E8" s="9" t="str">
        <f>IF($A8="","",MAX(0,B8-C8))</f>
        <v/>
      </c>
      <c r="F8" s="10" t="str">
        <f>IF($A8="","",IF(B8+0=0,0,MIN(1,C8/B8)))</f>
        <v/>
      </c>
      <c r="G8" s="15" t="str">
        <f>IF($A8="","",IF(D8="","",MAX(0,(YEAR(D8)-YEAR(TODAY()))*12+MONTH(D8)-MONTH(TODAY()))))</f>
        <v/>
      </c>
      <c r="H8" s="9" t="str">
        <f>IF($A8="","",IF(G8="","",IF(G8=0,E8,ROUND(E8/G8,2))))</f>
        <v/>
      </c>
    </row>
    <row r="9" spans="1:8" x14ac:dyDescent="0.25">
      <c r="A9" s="4"/>
      <c r="B9" s="6"/>
      <c r="C9" s="6"/>
      <c r="D9" s="7"/>
      <c r="E9" s="9" t="str">
        <f>IF($A9="","",MAX(0,B9-C9))</f>
        <v/>
      </c>
      <c r="F9" s="10" t="str">
        <f>IF($A9="","",IF(B9+0=0,0,MIN(1,C9/B9)))</f>
        <v/>
      </c>
      <c r="G9" s="15" t="str">
        <f>IF($A9="","",IF(D9="","",MAX(0,(YEAR(D9)-YEAR(TODAY()))*12+MONTH(D9)-MONTH(TODAY()))))</f>
        <v/>
      </c>
      <c r="H9" s="9" t="str">
        <f>IF($A9="","",IF(G9="","",IF(G9=0,E9,ROUND(E9/G9,2))))</f>
        <v/>
      </c>
    </row>
    <row r="10" spans="1:8" x14ac:dyDescent="0.25">
      <c r="A10" s="11" t="s">
        <v>54</v>
      </c>
      <c r="B10" s="12">
        <f>SUM(B4:B9)</f>
        <v>2130000</v>
      </c>
      <c r="C10" s="12">
        <f>SUM(C4:C9)</f>
        <v>625000</v>
      </c>
      <c r="D10" s="11"/>
      <c r="E10" s="12">
        <f>SUM(E4:E9)</f>
        <v>1505000</v>
      </c>
      <c r="F10" s="14">
        <f>IF(B10=0,0,MIN(1,C10/B10))</f>
        <v>0.29342723005</v>
      </c>
      <c r="G10" s="11"/>
      <c r="H10" s="12">
        <f>SUM(H4:H9)</f>
        <v>63089.29</v>
      </c>
    </row>
  </sheetData>
  <conditionalFormatting sqref="F4:F9">
    <cfRule type="expression" dxfId="4" priority="1">
      <formula>AND(F4&lt;&gt;"",F4&gt;=1)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Settings</vt:lpstr>
      <vt:lpstr>Transactions</vt:lpstr>
      <vt:lpstr>Months</vt:lpstr>
      <vt:lpstr>Budget</vt:lpstr>
      <vt:lpstr>Accounts</vt:lpstr>
      <vt:lpstr>Goals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Yearly finance tracker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