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chedule" state="visible" r:id="rId4"/>
    <sheet sheetId="2" name="No prepayments" state="visible" r:id="rId5"/>
    <sheet sheetId="3" name="By year" state="visible" r:id="rId6"/>
  </sheets>
  <calcPr calcId="171027" fullCalcOnLoad="1"/>
</workbook>
</file>

<file path=xl/sharedStrings.xml><?xml version="1.0" encoding="utf-8"?>
<sst xmlns="http://schemas.openxmlformats.org/spreadsheetml/2006/main" count="48" uniqueCount="38">
  <si>
    <t>Loan repayment schedule</t>
  </si>
  <si>
    <t>Yellow cells are yours, formulas compute the rest. A prepayment goes on the row of its month.</t>
  </si>
  <si>
    <t>Loan amount</t>
  </si>
  <si>
    <t>First payment</t>
  </si>
  <si>
    <t>Annual rate</t>
  </si>
  <si>
    <t>Interest paid</t>
  </si>
  <si>
    <t>Term, months (up to 360)</t>
  </si>
  <si>
    <t>Total paid</t>
  </si>
  <si>
    <t>Start date</t>
  </si>
  <si>
    <t>Interest with no prepayments</t>
  </si>
  <si>
    <t>Payment type</t>
  </si>
  <si>
    <t>Annuity</t>
  </si>
  <si>
    <t>Saved by prepaying</t>
  </si>
  <si>
    <t>A prepayment will</t>
  </si>
  <si>
    <t>Shorten the term</t>
  </si>
  <si>
    <t>Last payment date</t>
  </si>
  <si>
    <t>Actual term, months</t>
  </si>
  <si>
    <t>Payments marked as paid</t>
  </si>
  <si>
    <t>Debt left after them</t>
  </si>
  <si>
    <t>№</t>
  </si>
  <si>
    <t>Payment date</t>
  </si>
  <si>
    <t>Opening balance</t>
  </si>
  <si>
    <t>Payment</t>
  </si>
  <si>
    <t>Interest</t>
  </si>
  <si>
    <t>Principal</t>
  </si>
  <si>
    <t>Prepayment</t>
  </si>
  <si>
    <t>Closing balance</t>
  </si>
  <si>
    <t>Paid</t>
  </si>
  <si>
    <t>Quoted instalment</t>
  </si>
  <si>
    <t>Year</t>
  </si>
  <si>
    <t>The plan with no prepayments</t>
  </si>
  <si>
    <t>The same terms as on the Schedule sheet, for comparison. Nothing is typed here.</t>
  </si>
  <si>
    <t>Totals by calendar year</t>
  </si>
  <si>
    <t>Interest per year is the figure a mortgage-interest deduction is claimed on.</t>
  </si>
  <si>
    <t>Payments</t>
  </si>
  <si>
    <t>Prepaid</t>
  </si>
  <si>
    <t>Balance at year end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</si>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</sst>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\ &quot;₽&quot;"/>
    <numFmt numFmtId="165" formatCode="dd.mm.yyyy"/>
  </numFmts>
  <fonts count="6" x14ac:knownFonts="1">
    <font>
      <color theme="1"/>
      <family val="2"/>
      <scheme val="minor"/>
      <sz val="11"/>
      <name val="Calibri"/>
    </font>
    <font>
      <b/>
      <color rgb="FF2E2A24"/>
      <sz val="15"/>
      <name val="Calibri"/>
    </font>
    <font>
      <color rgb="FF7A7266"/>
      <sz val="10"/>
      <name val="Calibri"/>
    </font>
    <font>
      <color rgb="FF2E2A24"/>
      <sz val="10"/>
      <name val="Calibri"/>
    </font>
    <font>
      <b/>
      <color rgb="FF2E2A24"/>
      <sz val="10"/>
      <name val="Calibri"/>
    </font>
    <font>
      <b/>
      <color rgb="FFFFFFFF"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6D6"/>
      </patternFill>
    </fill>
    <fill>
      <patternFill patternType="solid">
        <fgColor rgb="FFF0ECE3"/>
      </patternFill>
    </fill>
    <fill>
      <patternFill patternType="solid">
        <fgColor rgb="FF4A4238"/>
      </patternFill>
    </fill>
  </fills>
  <borders count="3">
    <border>
      <left/>
      <right/>
      <top/>
      <bottom/>
      <diagonal/>
    </border>
    <border>
      <left style="thin">
        <color rgb="FFE2CF95"/>
      </left>
      <right style="thin">
        <color rgb="FFE2CF95"/>
      </right>
      <top style="thin">
        <color rgb="FFE2CF95"/>
      </top>
      <bottom style="thin">
        <color rgb="FFE2CF95"/>
      </bottom>
      <diagonal/>
    </border>
    <border>
      <left/>
      <right/>
      <top style="thin">
        <color rgb="FF7A7266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4" fontId="3" fillId="2" borderId="1" xfId="0" applyNumberFormat="1" applyFont="1" applyFill="1" applyBorder="1"/>
    <xf numFmtId="164" fontId="4" fillId="3" borderId="2" xfId="0" applyNumberFormat="1" applyFont="1" applyFill="1" applyBorder="1"/>
    <xf numFmtId="10" fontId="3" fillId="2" borderId="1" xfId="0" applyNumberFormat="1" applyFont="1" applyFill="1" applyBorder="1"/>
    <xf numFmtId="3" fontId="3" fillId="2" borderId="1" xfId="0" applyNumberFormat="1" applyFont="1" applyFill="1" applyBorder="1"/>
    <xf numFmtId="164" fontId="3" fillId="0" borderId="0" xfId="0" applyNumberFormat="1" applyFont="1"/>
    <xf numFmtId="165" fontId="3" fillId="2" borderId="1" xfId="0" applyNumberFormat="1" applyFont="1" applyFill="1" applyBorder="1"/>
    <xf numFmtId="0" fontId="3" fillId="2" borderId="1" xfId="0" applyFont="1" applyFill="1" applyBorder="1"/>
    <xf numFmtId="165" fontId="3" fillId="0" borderId="0" xfId="0" applyNumberFormat="1" applyFont="1"/>
    <xf numFmtId="3" fontId="3" fillId="0" borderId="0" xfId="0" applyNumberFormat="1" applyFont="1"/>
    <xf numFmtId="0" fontId="5" fillId="4" borderId="0" xfId="0" applyFont="1" applyFill="1" applyAlignment="1">
      <alignment horizontal="center" vertical="center" wrapText="1"/>
    </xf>
    <xf numFmtId="0" fontId="4" fillId="3" borderId="2" xfId="0" applyFont="1" applyFill="1" applyBorder="1"/>
    <xf numFmtId="3" fontId="4" fillId="3" borderId="2" xfId="0" applyNumberFormat="1" applyFont="1" applyFill="1" applyBorder="1"/>
  </cellXfs>
  <cellStyles count="1">
    <cellStyle name="Normal" xfId="0" builtinId="0"/>
  </cellStyles>
  <dxfs count="1">
    <dxf>
      <font>
        <color rgb="FF2F6B2A"/>
      </font>
      <fill>
        <patternFill patternType="solid">
          <bgColor rgb="FFDDEFD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3"/>
  <sheetViews>
    <sheetView workbookViewId="0">
      <pane ySplit="13" topLeftCell="A14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13" customWidth="1"/>
    <col min="3" max="3" width="17" customWidth="1"/>
    <col min="4" max="5" width="16" customWidth="1"/>
    <col min="6" max="8" width="17" customWidth="1"/>
    <col min="9" max="9" width="10" customWidth="1"/>
    <col min="10" max="10" width="16" customWidth="1"/>
    <col min="11" max="11" width="8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8" x14ac:dyDescent="0.25">
      <c r="A4" s="3" t="s">
        <v>2</v>
      </c>
      <c r="C4" s="4">
        <v>4500000</v>
      </c>
      <c r="E4" s="3" t="s">
        <v>3</v>
      </c>
      <c r="H4" s="5">
        <f>IF(D14="",0,D14)</f>
        <v>67666.89</v>
      </c>
    </row>
    <row r="5" spans="1:8" x14ac:dyDescent="0.25">
      <c r="A5" s="3" t="s">
        <v>4</v>
      </c>
      <c r="C5" s="6">
        <v>0.165</v>
      </c>
      <c r="E5" s="3" t="s">
        <v>5</v>
      </c>
      <c r="H5" s="5">
        <f>SUM($E$14:$E$373)</f>
        <v>4759413.78</v>
      </c>
    </row>
    <row r="6" spans="1:8" x14ac:dyDescent="0.25">
      <c r="A6" s="3" t="s">
        <v>6</v>
      </c>
      <c r="C6" s="7">
        <v>180</v>
      </c>
      <c r="E6" s="3" t="s">
        <v>7</v>
      </c>
      <c r="H6" s="8">
        <f>$C$4+H5</f>
        <v>9259413.78</v>
      </c>
    </row>
    <row r="7" spans="1:8" x14ac:dyDescent="0.25">
      <c r="A7" s="3" t="s">
        <v>8</v>
      </c>
      <c r="C7" s="9">
        <v>46300</v>
      </c>
      <c r="E7" s="3" t="s">
        <v>9</v>
      </c>
      <c r="H7" s="8">
        <f>SUM('No prepayments'!$E$4:$E$363)</f>
        <v>7680038.21</v>
      </c>
    </row>
    <row r="8" spans="1:8" x14ac:dyDescent="0.25">
      <c r="A8" s="3" t="s">
        <v>10</v>
      </c>
      <c r="C8" s="10" t="s">
        <v>11</v>
      </c>
      <c r="E8" s="3" t="s">
        <v>12</v>
      </c>
      <c r="H8" s="5">
        <f>H7-H5</f>
        <v>2920624.43</v>
      </c>
    </row>
    <row r="9" spans="1:8" x14ac:dyDescent="0.25">
      <c r="A9" s="3" t="s">
        <v>13</v>
      </c>
      <c r="C9" s="10" t="s">
        <v>14</v>
      </c>
      <c r="E9" s="3" t="s">
        <v>15</v>
      </c>
      <c r="H9" s="11">
        <f>EDATE($C$7,H10)</f>
        <v>50257</v>
      </c>
    </row>
    <row r="10" spans="5:8" x14ac:dyDescent="0.25">
      <c r="E10" s="3" t="s">
        <v>16</v>
      </c>
      <c r="H10" s="12">
        <f>MAX($A$14:$A$373)</f>
        <v>130</v>
      </c>
    </row>
    <row r="11" spans="5:8" x14ac:dyDescent="0.25">
      <c r="E11" s="3" t="s">
        <v>17</v>
      </c>
      <c r="H11" s="12">
        <f>COUNTIF($I$14:$I$373,"Yes")</f>
        <v>0</v>
      </c>
    </row>
    <row r="12" spans="5:8" x14ac:dyDescent="0.25">
      <c r="E12" s="3" t="s">
        <v>18</v>
      </c>
      <c r="H12" s="5">
        <f>IF(H11=0,$C$4,INDEX($H$14:$H$373,H11))</f>
        <v>4500000</v>
      </c>
    </row>
    <row r="13" spans="1:11" x14ac:dyDescent="0.25">
      <c r="A13" s="13" t="s">
        <v>19</v>
      </c>
      <c r="B13" s="13" t="s">
        <v>20</v>
      </c>
      <c r="C13" s="13" t="s">
        <v>21</v>
      </c>
      <c r="D13" s="13" t="s">
        <v>22</v>
      </c>
      <c r="E13" s="13" t="s">
        <v>23</v>
      </c>
      <c r="F13" s="13" t="s">
        <v>24</v>
      </c>
      <c r="G13" s="13" t="s">
        <v>25</v>
      </c>
      <c r="H13" s="13" t="s">
        <v>26</v>
      </c>
      <c r="I13" s="13" t="s">
        <v>27</v>
      </c>
      <c r="J13" s="13" t="s">
        <v>28</v>
      </c>
      <c r="K13" s="13" t="s">
        <v>29</v>
      </c>
    </row>
    <row r="14" spans="1:11" x14ac:dyDescent="0.25">
      <c r="A14" s="12">
        <f>IF(AND($C$4&gt;0,$C$6&gt;=1),1,"")</f>
        <v>1</v>
      </c>
      <c r="B14" s="11">
        <f>IF(A14="","",EDATE($C$7,A14))</f>
        <v>46331</v>
      </c>
      <c r="C14" s="8">
        <f>IF(A14="","",$C$4)</f>
        <v>4500000</v>
      </c>
      <c r="D14" s="8">
        <f>IF(A14="","",ROUND(E14+F14,2))</f>
        <v>67666.89</v>
      </c>
      <c r="E14" s="8">
        <f>IF(A14="","",ROUND(C14*$C$5/12,2))</f>
        <v>61875</v>
      </c>
      <c r="F14" s="8">
        <f>IF(A14="","",IF(OR(A14=$C$6,IF($C$8="Annuity",ROUND(J14-E14,2),J14)&gt;C14),C14,IF($C$8="Annuity",ROUND(J14-E14,2),J14)))</f>
        <v>5791.89</v>
      </c>
      <c r="G14" s="4"/>
      <c r="H14" s="8">
        <f>IF(A14="","",ROUND(C14-F14-MIN(G14+0,C14-F14),2))</f>
        <v>4494208.11</v>
      </c>
      <c r="I14" s="10"/>
      <c r="J14" s="8">
        <f>IF(A14="","",IF($C$8="Annuity",IF($C$5=0,ROUND($C$4/($C$6),2),ROUND($C$4*$C$5/12/(1-(1+$C$5/12)^(-($C$6))),2)),ROUND($C$4/($C$6),2)))</f>
        <v>67666.89</v>
      </c>
      <c r="K14" s="3">
        <f>IF(A14="","",YEAR(B14))</f>
        <v>2026</v>
      </c>
    </row>
    <row r="15" spans="1:11" x14ac:dyDescent="0.25">
      <c r="A15" s="12">
        <f>IF(A14="","",IF(H14&lt;=0,"",IF(A14&gt;=$C$6,"",A14+1)))</f>
        <v>2</v>
      </c>
      <c r="B15" s="11">
        <f>IF(A15="","",EDATE($C$7,A15))</f>
        <v>46361</v>
      </c>
      <c r="C15" s="8">
        <f>IF(A15="","",H14)</f>
        <v>4494208.11</v>
      </c>
      <c r="D15" s="8">
        <f>IF(A15="","",ROUND(E15+F15,2))</f>
        <v>67666.89</v>
      </c>
      <c r="E15" s="8">
        <f>IF(A15="","",ROUND(C15*$C$5/12,2))</f>
        <v>61795.36</v>
      </c>
      <c r="F15" s="8">
        <f>IF(A15="","",IF(OR(A15=$C$6,IF($C$8="Annuity",ROUND(J15-E15,2),J15)&gt;C15),C15,IF($C$8="Annuity",ROUND(J15-E15,2),J15)))</f>
        <v>5871.53</v>
      </c>
      <c r="G15" s="4"/>
      <c r="H15" s="8">
        <f>IF(A15="","",ROUND(C15-F15-MIN(G15+0,C15-F15),2))</f>
        <v>4488336.58</v>
      </c>
      <c r="I15" s="10"/>
      <c r="J15" s="8">
        <f>IF(A15="","",IF(AND($C$9="Reduce the payment",G14+0&gt;0),IF($C$8="Annuity",IF($C$5=0,ROUND(C15/($C$6-A15+1),2),ROUND(C15*$C$5/12/(1-(1+$C$5/12)^(-($C$6-A15+1))),2)),ROUND(C15/($C$6-A15+1),2)),J14))</f>
        <v>67666.89</v>
      </c>
      <c r="K15" s="3">
        <f>IF(A15="","",YEAR(B15))</f>
        <v>2026</v>
      </c>
    </row>
    <row r="16" spans="1:11" x14ac:dyDescent="0.25">
      <c r="A16" s="12">
        <f>IF(A15="","",IF(H15&lt;=0,"",IF(A15&gt;=$C$6,"",A15+1)))</f>
        <v>3</v>
      </c>
      <c r="B16" s="11">
        <f>IF(A16="","",EDATE($C$7,A16))</f>
        <v>46392</v>
      </c>
      <c r="C16" s="8">
        <f>IF(A16="","",H15)</f>
        <v>4488336.58</v>
      </c>
      <c r="D16" s="8">
        <f>IF(A16="","",ROUND(E16+F16,2))</f>
        <v>67666.89</v>
      </c>
      <c r="E16" s="8">
        <f>IF(A16="","",ROUND(C16*$C$5/12,2))</f>
        <v>61714.63</v>
      </c>
      <c r="F16" s="8">
        <f>IF(A16="","",IF(OR(A16=$C$6,IF($C$8="Annuity",ROUND(J16-E16,2),J16)&gt;C16),C16,IF($C$8="Annuity",ROUND(J16-E16,2),J16)))</f>
        <v>5952.26</v>
      </c>
      <c r="G16" s="4"/>
      <c r="H16" s="8">
        <f>IF(A16="","",ROUND(C16-F16-MIN(G16+0,C16-F16),2))</f>
        <v>4482384.32</v>
      </c>
      <c r="I16" s="10"/>
      <c r="J16" s="8">
        <f>IF(A16="","",IF(AND($C$9="Reduce the payment",G15+0&gt;0),IF($C$8="Annuity",IF($C$5=0,ROUND(C16/($C$6-A16+1),2),ROUND(C16*$C$5/12/(1-(1+$C$5/12)^(-($C$6-A16+1))),2)),ROUND(C16/($C$6-A16+1),2)),J15))</f>
        <v>67666.89</v>
      </c>
      <c r="K16" s="3">
        <f>IF(A16="","",YEAR(B16))</f>
        <v>2027</v>
      </c>
    </row>
    <row r="17" spans="1:11" x14ac:dyDescent="0.25">
      <c r="A17" s="12">
        <f>IF(A16="","",IF(H16&lt;=0,"",IF(A16&gt;=$C$6,"",A16+1)))</f>
        <v>4</v>
      </c>
      <c r="B17" s="11">
        <f>IF(A17="","",EDATE($C$7,A17))</f>
        <v>46423</v>
      </c>
      <c r="C17" s="8">
        <f>IF(A17="","",H16)</f>
        <v>4482384.32</v>
      </c>
      <c r="D17" s="8">
        <f>IF(A17="","",ROUND(E17+F17,2))</f>
        <v>67666.89</v>
      </c>
      <c r="E17" s="8">
        <f>IF(A17="","",ROUND(C17*$C$5/12,2))</f>
        <v>61632.78</v>
      </c>
      <c r="F17" s="8">
        <f>IF(A17="","",IF(OR(A17=$C$6,IF($C$8="Annuity",ROUND(J17-E17,2),J17)&gt;C17),C17,IF($C$8="Annuity",ROUND(J17-E17,2),J17)))</f>
        <v>6034.11</v>
      </c>
      <c r="G17" s="4"/>
      <c r="H17" s="8">
        <f>IF(A17="","",ROUND(C17-F17-MIN(G17+0,C17-F17),2))</f>
        <v>4476350.21</v>
      </c>
      <c r="I17" s="10"/>
      <c r="J17" s="8">
        <f>IF(A17="","",IF(AND($C$9="Reduce the payment",G16+0&gt;0),IF($C$8="Annuity",IF($C$5=0,ROUND(C17/($C$6-A17+1),2),ROUND(C17*$C$5/12/(1-(1+$C$5/12)^(-($C$6-A17+1))),2)),ROUND(C17/($C$6-A17+1),2)),J16))</f>
        <v>67666.89</v>
      </c>
      <c r="K17" s="3">
        <f>IF(A17="","",YEAR(B17))</f>
        <v>2027</v>
      </c>
    </row>
    <row r="18" spans="1:11" x14ac:dyDescent="0.25">
      <c r="A18" s="12">
        <f>IF(A17="","",IF(H17&lt;=0,"",IF(A17&gt;=$C$6,"",A17+1)))</f>
        <v>5</v>
      </c>
      <c r="B18" s="11">
        <f>IF(A18="","",EDATE($C$7,A18))</f>
        <v>46451</v>
      </c>
      <c r="C18" s="8">
        <f>IF(A18="","",H17)</f>
        <v>4476350.21</v>
      </c>
      <c r="D18" s="8">
        <f>IF(A18="","",ROUND(E18+F18,2))</f>
        <v>67666.89</v>
      </c>
      <c r="E18" s="8">
        <f>IF(A18="","",ROUND(C18*$C$5/12,2))</f>
        <v>61549.82</v>
      </c>
      <c r="F18" s="8">
        <f>IF(A18="","",IF(OR(A18=$C$6,IF($C$8="Annuity",ROUND(J18-E18,2),J18)&gt;C18),C18,IF($C$8="Annuity",ROUND(J18-E18,2),J18)))</f>
        <v>6117.07</v>
      </c>
      <c r="G18" s="4"/>
      <c r="H18" s="8">
        <f>IF(A18="","",ROUND(C18-F18-MIN(G18+0,C18-F18),2))</f>
        <v>4470233.14</v>
      </c>
      <c r="I18" s="10"/>
      <c r="J18" s="8">
        <f>IF(A18="","",IF(AND($C$9="Reduce the payment",G17+0&gt;0),IF($C$8="Annuity",IF($C$5=0,ROUND(C18/($C$6-A18+1),2),ROUND(C18*$C$5/12/(1-(1+$C$5/12)^(-($C$6-A18+1))),2)),ROUND(C18/($C$6-A18+1),2)),J17))</f>
        <v>67666.89</v>
      </c>
      <c r="K18" s="3">
        <f>IF(A18="","",YEAR(B18))</f>
        <v>2027</v>
      </c>
    </row>
    <row r="19" spans="1:11" x14ac:dyDescent="0.25">
      <c r="A19" s="12">
        <f>IF(A18="","",IF(H18&lt;=0,"",IF(A18&gt;=$C$6,"",A18+1)))</f>
        <v>6</v>
      </c>
      <c r="B19" s="11">
        <f>IF(A19="","",EDATE($C$7,A19))</f>
        <v>46482</v>
      </c>
      <c r="C19" s="8">
        <f>IF(A19="","",H18)</f>
        <v>4470233.14</v>
      </c>
      <c r="D19" s="8">
        <f>IF(A19="","",ROUND(E19+F19,2))</f>
        <v>67666.89</v>
      </c>
      <c r="E19" s="8">
        <f>IF(A19="","",ROUND(C19*$C$5/12,2))</f>
        <v>61465.71</v>
      </c>
      <c r="F19" s="8">
        <f>IF(A19="","",IF(OR(A19=$C$6,IF($C$8="Annuity",ROUND(J19-E19,2),J19)&gt;C19),C19,IF($C$8="Annuity",ROUND(J19-E19,2),J19)))</f>
        <v>6201.18</v>
      </c>
      <c r="G19" s="4">
        <v>200000</v>
      </c>
      <c r="H19" s="8">
        <f>IF(A19="","",ROUND(C19-F19-MIN(G19+0,C19-F19),2))</f>
        <v>4264031.96</v>
      </c>
      <c r="I19" s="10"/>
      <c r="J19" s="8">
        <f>IF(A19="","",IF(AND($C$9="Reduce the payment",G18+0&gt;0),IF($C$8="Annuity",IF($C$5=0,ROUND(C19/($C$6-A19+1),2),ROUND(C19*$C$5/12/(1-(1+$C$5/12)^(-($C$6-A19+1))),2)),ROUND(C19/($C$6-A19+1),2)),J18))</f>
        <v>67666.89</v>
      </c>
      <c r="K19" s="3">
        <f>IF(A19="","",YEAR(B19))</f>
        <v>2027</v>
      </c>
    </row>
    <row r="20" spans="1:11" x14ac:dyDescent="0.25">
      <c r="A20" s="12">
        <f>IF(A19="","",IF(H19&lt;=0,"",IF(A19&gt;=$C$6,"",A19+1)))</f>
        <v>7</v>
      </c>
      <c r="B20" s="11">
        <f>IF(A20="","",EDATE($C$7,A20))</f>
        <v>46512</v>
      </c>
      <c r="C20" s="8">
        <f>IF(A20="","",H19)</f>
        <v>4264031.96</v>
      </c>
      <c r="D20" s="8">
        <f>IF(A20="","",ROUND(E20+F20,2))</f>
        <v>67666.89</v>
      </c>
      <c r="E20" s="8">
        <f>IF(A20="","",ROUND(C20*$C$5/12,2))</f>
        <v>58630.44</v>
      </c>
      <c r="F20" s="8">
        <f>IF(A20="","",IF(OR(A20=$C$6,IF($C$8="Annuity",ROUND(J20-E20,2),J20)&gt;C20),C20,IF($C$8="Annuity",ROUND(J20-E20,2),J20)))</f>
        <v>9036.45</v>
      </c>
      <c r="G20" s="4"/>
      <c r="H20" s="8">
        <f>IF(A20="","",ROUND(C20-F20-MIN(G20+0,C20-F20),2))</f>
        <v>4254995.51</v>
      </c>
      <c r="I20" s="10"/>
      <c r="J20" s="8">
        <f>IF(A20="","",IF(AND($C$9="Reduce the payment",G19+0&gt;0),IF($C$8="Annuity",IF($C$5=0,ROUND(C20/($C$6-A20+1),2),ROUND(C20*$C$5/12/(1-(1+$C$5/12)^(-($C$6-A20+1))),2)),ROUND(C20/($C$6-A20+1),2)),J19))</f>
        <v>67666.89</v>
      </c>
      <c r="K20" s="3">
        <f>IF(A20="","",YEAR(B20))</f>
        <v>2027</v>
      </c>
    </row>
    <row r="21" spans="1:11" x14ac:dyDescent="0.25">
      <c r="A21" s="12">
        <f>IF(A20="","",IF(H20&lt;=0,"",IF(A20&gt;=$C$6,"",A20+1)))</f>
        <v>8</v>
      </c>
      <c r="B21" s="11">
        <f>IF(A21="","",EDATE($C$7,A21))</f>
        <v>46543</v>
      </c>
      <c r="C21" s="8">
        <f>IF(A21="","",H20)</f>
        <v>4254995.51</v>
      </c>
      <c r="D21" s="8">
        <f>IF(A21="","",ROUND(E21+F21,2))</f>
        <v>67666.89</v>
      </c>
      <c r="E21" s="8">
        <f>IF(A21="","",ROUND(C21*$C$5/12,2))</f>
        <v>58506.19</v>
      </c>
      <c r="F21" s="8">
        <f>IF(A21="","",IF(OR(A21=$C$6,IF($C$8="Annuity",ROUND(J21-E21,2),J21)&gt;C21),C21,IF($C$8="Annuity",ROUND(J21-E21,2),J21)))</f>
        <v>9160.7</v>
      </c>
      <c r="G21" s="4"/>
      <c r="H21" s="8">
        <f>IF(A21="","",ROUND(C21-F21-MIN(G21+0,C21-F21),2))</f>
        <v>4245834.81</v>
      </c>
      <c r="I21" s="10"/>
      <c r="J21" s="8">
        <f>IF(A21="","",IF(AND($C$9="Reduce the payment",G20+0&gt;0),IF($C$8="Annuity",IF($C$5=0,ROUND(C21/($C$6-A21+1),2),ROUND(C21*$C$5/12/(1-(1+$C$5/12)^(-($C$6-A21+1))),2)),ROUND(C21/($C$6-A21+1),2)),J20))</f>
        <v>67666.89</v>
      </c>
      <c r="K21" s="3">
        <f>IF(A21="","",YEAR(B21))</f>
        <v>2027</v>
      </c>
    </row>
    <row r="22" spans="1:11" x14ac:dyDescent="0.25">
      <c r="A22" s="12">
        <f>IF(A21="","",IF(H21&lt;=0,"",IF(A21&gt;=$C$6,"",A21+1)))</f>
        <v>9</v>
      </c>
      <c r="B22" s="11">
        <f>IF(A22="","",EDATE($C$7,A22))</f>
        <v>46573</v>
      </c>
      <c r="C22" s="8">
        <f>IF(A22="","",H21)</f>
        <v>4245834.81</v>
      </c>
      <c r="D22" s="8">
        <f>IF(A22="","",ROUND(E22+F22,2))</f>
        <v>67666.89</v>
      </c>
      <c r="E22" s="8">
        <f>IF(A22="","",ROUND(C22*$C$5/12,2))</f>
        <v>58380.23</v>
      </c>
      <c r="F22" s="8">
        <f>IF(A22="","",IF(OR(A22=$C$6,IF($C$8="Annuity",ROUND(J22-E22,2),J22)&gt;C22),C22,IF($C$8="Annuity",ROUND(J22-E22,2),J22)))</f>
        <v>9286.66</v>
      </c>
      <c r="G22" s="4"/>
      <c r="H22" s="8">
        <f>IF(A22="","",ROUND(C22-F22-MIN(G22+0,C22-F22),2))</f>
        <v>4236548.15</v>
      </c>
      <c r="I22" s="10"/>
      <c r="J22" s="8">
        <f>IF(A22="","",IF(AND($C$9="Reduce the payment",G21+0&gt;0),IF($C$8="Annuity",IF($C$5=0,ROUND(C22/($C$6-A22+1),2),ROUND(C22*$C$5/12/(1-(1+$C$5/12)^(-($C$6-A22+1))),2)),ROUND(C22/($C$6-A22+1),2)),J21))</f>
        <v>67666.89</v>
      </c>
      <c r="K22" s="3">
        <f>IF(A22="","",YEAR(B22))</f>
        <v>2027</v>
      </c>
    </row>
    <row r="23" spans="1:11" x14ac:dyDescent="0.25">
      <c r="A23" s="12">
        <f>IF(A22="","",IF(H22&lt;=0,"",IF(A22&gt;=$C$6,"",A22+1)))</f>
        <v>10</v>
      </c>
      <c r="B23" s="11">
        <f>IF(A23="","",EDATE($C$7,A23))</f>
        <v>46604</v>
      </c>
      <c r="C23" s="8">
        <f>IF(A23="","",H22)</f>
        <v>4236548.15</v>
      </c>
      <c r="D23" s="8">
        <f>IF(A23="","",ROUND(E23+F23,2))</f>
        <v>67666.89</v>
      </c>
      <c r="E23" s="8">
        <f>IF(A23="","",ROUND(C23*$C$5/12,2))</f>
        <v>58252.54</v>
      </c>
      <c r="F23" s="8">
        <f>IF(A23="","",IF(OR(A23=$C$6,IF($C$8="Annuity",ROUND(J23-E23,2),J23)&gt;C23),C23,IF($C$8="Annuity",ROUND(J23-E23,2),J23)))</f>
        <v>9414.35</v>
      </c>
      <c r="G23" s="4"/>
      <c r="H23" s="8">
        <f>IF(A23="","",ROUND(C23-F23-MIN(G23+0,C23-F23),2))</f>
        <v>4227133.8</v>
      </c>
      <c r="I23" s="10"/>
      <c r="J23" s="8">
        <f>IF(A23="","",IF(AND($C$9="Reduce the payment",G22+0&gt;0),IF($C$8="Annuity",IF($C$5=0,ROUND(C23/($C$6-A23+1),2),ROUND(C23*$C$5/12/(1-(1+$C$5/12)^(-($C$6-A23+1))),2)),ROUND(C23/($C$6-A23+1),2)),J22))</f>
        <v>67666.89</v>
      </c>
      <c r="K23" s="3">
        <f>IF(A23="","",YEAR(B23))</f>
        <v>2027</v>
      </c>
    </row>
    <row r="24" spans="1:11" x14ac:dyDescent="0.25">
      <c r="A24" s="12">
        <f>IF(A23="","",IF(H23&lt;=0,"",IF(A23&gt;=$C$6,"",A23+1)))</f>
        <v>11</v>
      </c>
      <c r="B24" s="11">
        <f>IF(A24="","",EDATE($C$7,A24))</f>
        <v>46635</v>
      </c>
      <c r="C24" s="8">
        <f>IF(A24="","",H23)</f>
        <v>4227133.8</v>
      </c>
      <c r="D24" s="8">
        <f>IF(A24="","",ROUND(E24+F24,2))</f>
        <v>67666.89</v>
      </c>
      <c r="E24" s="8">
        <f>IF(A24="","",ROUND(C24*$C$5/12,2))</f>
        <v>58123.09</v>
      </c>
      <c r="F24" s="8">
        <f>IF(A24="","",IF(OR(A24=$C$6,IF($C$8="Annuity",ROUND(J24-E24,2),J24)&gt;C24),C24,IF($C$8="Annuity",ROUND(J24-E24,2),J24)))</f>
        <v>9543.8</v>
      </c>
      <c r="G24" s="4"/>
      <c r="H24" s="8">
        <f>IF(A24="","",ROUND(C24-F24-MIN(G24+0,C24-F24),2))</f>
        <v>4217590</v>
      </c>
      <c r="I24" s="10"/>
      <c r="J24" s="8">
        <f>IF(A24="","",IF(AND($C$9="Reduce the payment",G23+0&gt;0),IF($C$8="Annuity",IF($C$5=0,ROUND(C24/($C$6-A24+1),2),ROUND(C24*$C$5/12/(1-(1+$C$5/12)^(-($C$6-A24+1))),2)),ROUND(C24/($C$6-A24+1),2)),J23))</f>
        <v>67666.89</v>
      </c>
      <c r="K24" s="3">
        <f>IF(A24="","",YEAR(B24))</f>
        <v>2027</v>
      </c>
    </row>
    <row r="25" spans="1:11" x14ac:dyDescent="0.25">
      <c r="A25" s="12">
        <f>IF(A24="","",IF(H24&lt;=0,"",IF(A24&gt;=$C$6,"",A24+1)))</f>
        <v>12</v>
      </c>
      <c r="B25" s="11">
        <f>IF(A25="","",EDATE($C$7,A25))</f>
        <v>46665</v>
      </c>
      <c r="C25" s="8">
        <f>IF(A25="","",H24)</f>
        <v>4217590</v>
      </c>
      <c r="D25" s="8">
        <f>IF(A25="","",ROUND(E25+F25,2))</f>
        <v>67666.89</v>
      </c>
      <c r="E25" s="8">
        <f>IF(A25="","",ROUND(C25*$C$5/12,2))</f>
        <v>57991.86</v>
      </c>
      <c r="F25" s="8">
        <f>IF(A25="","",IF(OR(A25=$C$6,IF($C$8="Annuity",ROUND(J25-E25,2),J25)&gt;C25),C25,IF($C$8="Annuity",ROUND(J25-E25,2),J25)))</f>
        <v>9675.03</v>
      </c>
      <c r="G25" s="4"/>
      <c r="H25" s="8">
        <f>IF(A25="","",ROUND(C25-F25-MIN(G25+0,C25-F25),2))</f>
        <v>4207914.97</v>
      </c>
      <c r="I25" s="10"/>
      <c r="J25" s="8">
        <f>IF(A25="","",IF(AND($C$9="Reduce the payment",G24+0&gt;0),IF($C$8="Annuity",IF($C$5=0,ROUND(C25/($C$6-A25+1),2),ROUND(C25*$C$5/12/(1-(1+$C$5/12)^(-($C$6-A25+1))),2)),ROUND(C25/($C$6-A25+1),2)),J24))</f>
        <v>67666.89</v>
      </c>
      <c r="K25" s="3">
        <f>IF(A25="","",YEAR(B25))</f>
        <v>2027</v>
      </c>
    </row>
    <row r="26" spans="1:11" x14ac:dyDescent="0.25">
      <c r="A26" s="12">
        <f>IF(A25="","",IF(H25&lt;=0,"",IF(A25&gt;=$C$6,"",A25+1)))</f>
        <v>13</v>
      </c>
      <c r="B26" s="11">
        <f>IF(A26="","",EDATE($C$7,A26))</f>
        <v>46696</v>
      </c>
      <c r="C26" s="8">
        <f>IF(A26="","",H25)</f>
        <v>4207914.97</v>
      </c>
      <c r="D26" s="8">
        <f>IF(A26="","",ROUND(E26+F26,2))</f>
        <v>67666.89</v>
      </c>
      <c r="E26" s="8">
        <f>IF(A26="","",ROUND(C26*$C$5/12,2))</f>
        <v>57858.83</v>
      </c>
      <c r="F26" s="8">
        <f>IF(A26="","",IF(OR(A26=$C$6,IF($C$8="Annuity",ROUND(J26-E26,2),J26)&gt;C26),C26,IF($C$8="Annuity",ROUND(J26-E26,2),J26)))</f>
        <v>9808.06</v>
      </c>
      <c r="G26" s="4"/>
      <c r="H26" s="8">
        <f>IF(A26="","",ROUND(C26-F26-MIN(G26+0,C26-F26),2))</f>
        <v>4198106.91</v>
      </c>
      <c r="I26" s="10"/>
      <c r="J26" s="8">
        <f>IF(A26="","",IF(AND($C$9="Reduce the payment",G25+0&gt;0),IF($C$8="Annuity",IF($C$5=0,ROUND(C26/($C$6-A26+1),2),ROUND(C26*$C$5/12/(1-(1+$C$5/12)^(-($C$6-A26+1))),2)),ROUND(C26/($C$6-A26+1),2)),J25))</f>
        <v>67666.89</v>
      </c>
      <c r="K26" s="3">
        <f>IF(A26="","",YEAR(B26))</f>
        <v>2027</v>
      </c>
    </row>
    <row r="27" spans="1:11" x14ac:dyDescent="0.25">
      <c r="A27" s="12">
        <f>IF(A26="","",IF(H26&lt;=0,"",IF(A26&gt;=$C$6,"",A26+1)))</f>
        <v>14</v>
      </c>
      <c r="B27" s="11">
        <f>IF(A27="","",EDATE($C$7,A27))</f>
        <v>46726</v>
      </c>
      <c r="C27" s="8">
        <f>IF(A27="","",H26)</f>
        <v>4198106.91</v>
      </c>
      <c r="D27" s="8">
        <f>IF(A27="","",ROUND(E27+F27,2))</f>
        <v>67666.89</v>
      </c>
      <c r="E27" s="8">
        <f>IF(A27="","",ROUND(C27*$C$5/12,2))</f>
        <v>57723.97</v>
      </c>
      <c r="F27" s="8">
        <f>IF(A27="","",IF(OR(A27=$C$6,IF($C$8="Annuity",ROUND(J27-E27,2),J27)&gt;C27),C27,IF($C$8="Annuity",ROUND(J27-E27,2),J27)))</f>
        <v>9942.92</v>
      </c>
      <c r="G27" s="4"/>
      <c r="H27" s="8">
        <f>IF(A27="","",ROUND(C27-F27-MIN(G27+0,C27-F27),2))</f>
        <v>4188163.99</v>
      </c>
      <c r="I27" s="10"/>
      <c r="J27" s="8">
        <f>IF(A27="","",IF(AND($C$9="Reduce the payment",G26+0&gt;0),IF($C$8="Annuity",IF($C$5=0,ROUND(C27/($C$6-A27+1),2),ROUND(C27*$C$5/12/(1-(1+$C$5/12)^(-($C$6-A27+1))),2)),ROUND(C27/($C$6-A27+1),2)),J26))</f>
        <v>67666.89</v>
      </c>
      <c r="K27" s="3">
        <f>IF(A27="","",YEAR(B27))</f>
        <v>2027</v>
      </c>
    </row>
    <row r="28" spans="1:11" x14ac:dyDescent="0.25">
      <c r="A28" s="12">
        <f>IF(A27="","",IF(H27&lt;=0,"",IF(A27&gt;=$C$6,"",A27+1)))</f>
        <v>15</v>
      </c>
      <c r="B28" s="11">
        <f>IF(A28="","",EDATE($C$7,A28))</f>
        <v>46757</v>
      </c>
      <c r="C28" s="8">
        <f>IF(A28="","",H27)</f>
        <v>4188163.99</v>
      </c>
      <c r="D28" s="8">
        <f>IF(A28="","",ROUND(E28+F28,2))</f>
        <v>67666.89</v>
      </c>
      <c r="E28" s="8">
        <f>IF(A28="","",ROUND(C28*$C$5/12,2))</f>
        <v>57587.25</v>
      </c>
      <c r="F28" s="8">
        <f>IF(A28="","",IF(OR(A28=$C$6,IF($C$8="Annuity",ROUND(J28-E28,2),J28)&gt;C28),C28,IF($C$8="Annuity",ROUND(J28-E28,2),J28)))</f>
        <v>10079.64</v>
      </c>
      <c r="G28" s="4"/>
      <c r="H28" s="8">
        <f>IF(A28="","",ROUND(C28-F28-MIN(G28+0,C28-F28),2))</f>
        <v>4178084.35</v>
      </c>
      <c r="I28" s="10"/>
      <c r="J28" s="8">
        <f>IF(A28="","",IF(AND($C$9="Reduce the payment",G27+0&gt;0),IF($C$8="Annuity",IF($C$5=0,ROUND(C28/($C$6-A28+1),2),ROUND(C28*$C$5/12/(1-(1+$C$5/12)^(-($C$6-A28+1))),2)),ROUND(C28/($C$6-A28+1),2)),J27))</f>
        <v>67666.89</v>
      </c>
      <c r="K28" s="3">
        <f>IF(A28="","",YEAR(B28))</f>
        <v>2028</v>
      </c>
    </row>
    <row r="29" spans="1:11" x14ac:dyDescent="0.25">
      <c r="A29" s="12">
        <f>IF(A28="","",IF(H28&lt;=0,"",IF(A28&gt;=$C$6,"",A28+1)))</f>
        <v>16</v>
      </c>
      <c r="B29" s="11">
        <f>IF(A29="","",EDATE($C$7,A29))</f>
        <v>46788</v>
      </c>
      <c r="C29" s="8">
        <f>IF(A29="","",H28)</f>
        <v>4178084.35</v>
      </c>
      <c r="D29" s="8">
        <f>IF(A29="","",ROUND(E29+F29,2))</f>
        <v>67666.89</v>
      </c>
      <c r="E29" s="8">
        <f>IF(A29="","",ROUND(C29*$C$5/12,2))</f>
        <v>57448.66</v>
      </c>
      <c r="F29" s="8">
        <f>IF(A29="","",IF(OR(A29=$C$6,IF($C$8="Annuity",ROUND(J29-E29,2),J29)&gt;C29),C29,IF($C$8="Annuity",ROUND(J29-E29,2),J29)))</f>
        <v>10218.23</v>
      </c>
      <c r="G29" s="4"/>
      <c r="H29" s="8">
        <f>IF(A29="","",ROUND(C29-F29-MIN(G29+0,C29-F29),2))</f>
        <v>4167866.12</v>
      </c>
      <c r="I29" s="10"/>
      <c r="J29" s="8">
        <f>IF(A29="","",IF(AND($C$9="Reduce the payment",G28+0&gt;0),IF($C$8="Annuity",IF($C$5=0,ROUND(C29/($C$6-A29+1),2),ROUND(C29*$C$5/12/(1-(1+$C$5/12)^(-($C$6-A29+1))),2)),ROUND(C29/($C$6-A29+1),2)),J28))</f>
        <v>67666.89</v>
      </c>
      <c r="K29" s="3">
        <f>IF(A29="","",YEAR(B29))</f>
        <v>2028</v>
      </c>
    </row>
    <row r="30" spans="1:11" x14ac:dyDescent="0.25">
      <c r="A30" s="12">
        <f>IF(A29="","",IF(H29&lt;=0,"",IF(A29&gt;=$C$6,"",A29+1)))</f>
        <v>17</v>
      </c>
      <c r="B30" s="11">
        <f>IF(A30="","",EDATE($C$7,A30))</f>
        <v>46817</v>
      </c>
      <c r="C30" s="8">
        <f>IF(A30="","",H29)</f>
        <v>4167866.12</v>
      </c>
      <c r="D30" s="8">
        <f>IF(A30="","",ROUND(E30+F30,2))</f>
        <v>67666.89</v>
      </c>
      <c r="E30" s="8">
        <f>IF(A30="","",ROUND(C30*$C$5/12,2))</f>
        <v>57308.16</v>
      </c>
      <c r="F30" s="8">
        <f>IF(A30="","",IF(OR(A30=$C$6,IF($C$8="Annuity",ROUND(J30-E30,2),J30)&gt;C30),C30,IF($C$8="Annuity",ROUND(J30-E30,2),J30)))</f>
        <v>10358.73</v>
      </c>
      <c r="G30" s="4"/>
      <c r="H30" s="8">
        <f>IF(A30="","",ROUND(C30-F30-MIN(G30+0,C30-F30),2))</f>
        <v>4157507.39</v>
      </c>
      <c r="I30" s="10"/>
      <c r="J30" s="8">
        <f>IF(A30="","",IF(AND($C$9="Reduce the payment",G29+0&gt;0),IF($C$8="Annuity",IF($C$5=0,ROUND(C30/($C$6-A30+1),2),ROUND(C30*$C$5/12/(1-(1+$C$5/12)^(-($C$6-A30+1))),2)),ROUND(C30/($C$6-A30+1),2)),J29))</f>
        <v>67666.89</v>
      </c>
      <c r="K30" s="3">
        <f>IF(A30="","",YEAR(B30))</f>
        <v>2028</v>
      </c>
    </row>
    <row r="31" spans="1:11" x14ac:dyDescent="0.25">
      <c r="A31" s="12">
        <f>IF(A30="","",IF(H30&lt;=0,"",IF(A30&gt;=$C$6,"",A30+1)))</f>
        <v>18</v>
      </c>
      <c r="B31" s="11">
        <f>IF(A31="","",EDATE($C$7,A31))</f>
        <v>46848</v>
      </c>
      <c r="C31" s="8">
        <f>IF(A31="","",H30)</f>
        <v>4157507.39</v>
      </c>
      <c r="D31" s="8">
        <f>IF(A31="","",ROUND(E31+F31,2))</f>
        <v>67666.89</v>
      </c>
      <c r="E31" s="8">
        <f>IF(A31="","",ROUND(C31*$C$5/12,2))</f>
        <v>57165.73</v>
      </c>
      <c r="F31" s="8">
        <f>IF(A31="","",IF(OR(A31=$C$6,IF($C$8="Annuity",ROUND(J31-E31,2),J31)&gt;C31),C31,IF($C$8="Annuity",ROUND(J31-E31,2),J31)))</f>
        <v>10501.16</v>
      </c>
      <c r="G31" s="4">
        <v>300000</v>
      </c>
      <c r="H31" s="8">
        <f>IF(A31="","",ROUND(C31-F31-MIN(G31+0,C31-F31),2))</f>
        <v>3847006.23</v>
      </c>
      <c r="I31" s="10"/>
      <c r="J31" s="8">
        <f>IF(A31="","",IF(AND($C$9="Reduce the payment",G30+0&gt;0),IF($C$8="Annuity",IF($C$5=0,ROUND(C31/($C$6-A31+1),2),ROUND(C31*$C$5/12/(1-(1+$C$5/12)^(-($C$6-A31+1))),2)),ROUND(C31/($C$6-A31+1),2)),J30))</f>
        <v>67666.89</v>
      </c>
      <c r="K31" s="3">
        <f>IF(A31="","",YEAR(B31))</f>
        <v>2028</v>
      </c>
    </row>
    <row r="32" spans="1:11" x14ac:dyDescent="0.25">
      <c r="A32" s="12">
        <f>IF(A31="","",IF(H31&lt;=0,"",IF(A31&gt;=$C$6,"",A31+1)))</f>
        <v>19</v>
      </c>
      <c r="B32" s="11">
        <f>IF(A32="","",EDATE($C$7,A32))</f>
        <v>46878</v>
      </c>
      <c r="C32" s="8">
        <f>IF(A32="","",H31)</f>
        <v>3847006.23</v>
      </c>
      <c r="D32" s="8">
        <f>IF(A32="","",ROUND(E32+F32,2))</f>
        <v>67666.89</v>
      </c>
      <c r="E32" s="8">
        <f>IF(A32="","",ROUND(C32*$C$5/12,2))</f>
        <v>52896.34</v>
      </c>
      <c r="F32" s="8">
        <f>IF(A32="","",IF(OR(A32=$C$6,IF($C$8="Annuity",ROUND(J32-E32,2),J32)&gt;C32),C32,IF($C$8="Annuity",ROUND(J32-E32,2),J32)))</f>
        <v>14770.55</v>
      </c>
      <c r="G32" s="4"/>
      <c r="H32" s="8">
        <f>IF(A32="","",ROUND(C32-F32-MIN(G32+0,C32-F32),2))</f>
        <v>3832235.68</v>
      </c>
      <c r="I32" s="10"/>
      <c r="J32" s="8">
        <f>IF(A32="","",IF(AND($C$9="Reduce the payment",G31+0&gt;0),IF($C$8="Annuity",IF($C$5=0,ROUND(C32/($C$6-A32+1),2),ROUND(C32*$C$5/12/(1-(1+$C$5/12)^(-($C$6-A32+1))),2)),ROUND(C32/($C$6-A32+1),2)),J31))</f>
        <v>67666.89</v>
      </c>
      <c r="K32" s="3">
        <f>IF(A32="","",YEAR(B32))</f>
        <v>2028</v>
      </c>
    </row>
    <row r="33" spans="1:11" x14ac:dyDescent="0.25">
      <c r="A33" s="12">
        <f>IF(A32="","",IF(H32&lt;=0,"",IF(A32&gt;=$C$6,"",A32+1)))</f>
        <v>20</v>
      </c>
      <c r="B33" s="11">
        <f>IF(A33="","",EDATE($C$7,A33))</f>
        <v>46909</v>
      </c>
      <c r="C33" s="8">
        <f>IF(A33="","",H32)</f>
        <v>3832235.68</v>
      </c>
      <c r="D33" s="8">
        <f>IF(A33="","",ROUND(E33+F33,2))</f>
        <v>67666.89</v>
      </c>
      <c r="E33" s="8">
        <f>IF(A33="","",ROUND(C33*$C$5/12,2))</f>
        <v>52693.24</v>
      </c>
      <c r="F33" s="8">
        <f>IF(A33="","",IF(OR(A33=$C$6,IF($C$8="Annuity",ROUND(J33-E33,2),J33)&gt;C33),C33,IF($C$8="Annuity",ROUND(J33-E33,2),J33)))</f>
        <v>14973.65</v>
      </c>
      <c r="G33" s="4"/>
      <c r="H33" s="8">
        <f>IF(A33="","",ROUND(C33-F33-MIN(G33+0,C33-F33),2))</f>
        <v>3817262.03</v>
      </c>
      <c r="I33" s="10"/>
      <c r="J33" s="8">
        <f>IF(A33="","",IF(AND($C$9="Reduce the payment",G32+0&gt;0),IF($C$8="Annuity",IF($C$5=0,ROUND(C33/($C$6-A33+1),2),ROUND(C33*$C$5/12/(1-(1+$C$5/12)^(-($C$6-A33+1))),2)),ROUND(C33/($C$6-A33+1),2)),J32))</f>
        <v>67666.89</v>
      </c>
      <c r="K33" s="3">
        <f>IF(A33="","",YEAR(B33))</f>
        <v>2028</v>
      </c>
    </row>
    <row r="34" spans="1:11" x14ac:dyDescent="0.25">
      <c r="A34" s="12">
        <f>IF(A33="","",IF(H33&lt;=0,"",IF(A33&gt;=$C$6,"",A33+1)))</f>
        <v>21</v>
      </c>
      <c r="B34" s="11">
        <f>IF(A34="","",EDATE($C$7,A34))</f>
        <v>46939</v>
      </c>
      <c r="C34" s="8">
        <f>IF(A34="","",H33)</f>
        <v>3817262.03</v>
      </c>
      <c r="D34" s="8">
        <f>IF(A34="","",ROUND(E34+F34,2))</f>
        <v>67666.89</v>
      </c>
      <c r="E34" s="8">
        <f>IF(A34="","",ROUND(C34*$C$5/12,2))</f>
        <v>52487.35</v>
      </c>
      <c r="F34" s="8">
        <f>IF(A34="","",IF(OR(A34=$C$6,IF($C$8="Annuity",ROUND(J34-E34,2),J34)&gt;C34),C34,IF($C$8="Annuity",ROUND(J34-E34,2),J34)))</f>
        <v>15179.54</v>
      </c>
      <c r="G34" s="4"/>
      <c r="H34" s="8">
        <f>IF(A34="","",ROUND(C34-F34-MIN(G34+0,C34-F34),2))</f>
        <v>3802082.49</v>
      </c>
      <c r="I34" s="10"/>
      <c r="J34" s="8">
        <f>IF(A34="","",IF(AND($C$9="Reduce the payment",G33+0&gt;0),IF($C$8="Annuity",IF($C$5=0,ROUND(C34/($C$6-A34+1),2),ROUND(C34*$C$5/12/(1-(1+$C$5/12)^(-($C$6-A34+1))),2)),ROUND(C34/($C$6-A34+1),2)),J33))</f>
        <v>67666.89</v>
      </c>
      <c r="K34" s="3">
        <f>IF(A34="","",YEAR(B34))</f>
        <v>2028</v>
      </c>
    </row>
    <row r="35" spans="1:11" x14ac:dyDescent="0.25">
      <c r="A35" s="12">
        <f>IF(A34="","",IF(H34&lt;=0,"",IF(A34&gt;=$C$6,"",A34+1)))</f>
        <v>22</v>
      </c>
      <c r="B35" s="11">
        <f>IF(A35="","",EDATE($C$7,A35))</f>
        <v>46970</v>
      </c>
      <c r="C35" s="8">
        <f>IF(A35="","",H34)</f>
        <v>3802082.49</v>
      </c>
      <c r="D35" s="8">
        <f>IF(A35="","",ROUND(E35+F35,2))</f>
        <v>67666.89</v>
      </c>
      <c r="E35" s="8">
        <f>IF(A35="","",ROUND(C35*$C$5/12,2))</f>
        <v>52278.63</v>
      </c>
      <c r="F35" s="8">
        <f>IF(A35="","",IF(OR(A35=$C$6,IF($C$8="Annuity",ROUND(J35-E35,2),J35)&gt;C35),C35,IF($C$8="Annuity",ROUND(J35-E35,2),J35)))</f>
        <v>15388.26</v>
      </c>
      <c r="G35" s="4"/>
      <c r="H35" s="8">
        <f>IF(A35="","",ROUND(C35-F35-MIN(G35+0,C35-F35),2))</f>
        <v>3786694.23</v>
      </c>
      <c r="I35" s="10"/>
      <c r="J35" s="8">
        <f>IF(A35="","",IF(AND($C$9="Reduce the payment",G34+0&gt;0),IF($C$8="Annuity",IF($C$5=0,ROUND(C35/($C$6-A35+1),2),ROUND(C35*$C$5/12/(1-(1+$C$5/12)^(-($C$6-A35+1))),2)),ROUND(C35/($C$6-A35+1),2)),J34))</f>
        <v>67666.89</v>
      </c>
      <c r="K35" s="3">
        <f>IF(A35="","",YEAR(B35))</f>
        <v>2028</v>
      </c>
    </row>
    <row r="36" spans="1:11" x14ac:dyDescent="0.25">
      <c r="A36" s="12">
        <f>IF(A35="","",IF(H35&lt;=0,"",IF(A35&gt;=$C$6,"",A35+1)))</f>
        <v>23</v>
      </c>
      <c r="B36" s="11">
        <f>IF(A36="","",EDATE($C$7,A36))</f>
        <v>47001</v>
      </c>
      <c r="C36" s="8">
        <f>IF(A36="","",H35)</f>
        <v>3786694.23</v>
      </c>
      <c r="D36" s="8">
        <f>IF(A36="","",ROUND(E36+F36,2))</f>
        <v>67666.89</v>
      </c>
      <c r="E36" s="8">
        <f>IF(A36="","",ROUND(C36*$C$5/12,2))</f>
        <v>52067.05</v>
      </c>
      <c r="F36" s="8">
        <f>IF(A36="","",IF(OR(A36=$C$6,IF($C$8="Annuity",ROUND(J36-E36,2),J36)&gt;C36),C36,IF($C$8="Annuity",ROUND(J36-E36,2),J36)))</f>
        <v>15599.84</v>
      </c>
      <c r="G36" s="4"/>
      <c r="H36" s="8">
        <f>IF(A36="","",ROUND(C36-F36-MIN(G36+0,C36-F36),2))</f>
        <v>3771094.39</v>
      </c>
      <c r="I36" s="10"/>
      <c r="J36" s="8">
        <f>IF(A36="","",IF(AND($C$9="Reduce the payment",G35+0&gt;0),IF($C$8="Annuity",IF($C$5=0,ROUND(C36/($C$6-A36+1),2),ROUND(C36*$C$5/12/(1-(1+$C$5/12)^(-($C$6-A36+1))),2)),ROUND(C36/($C$6-A36+1),2)),J35))</f>
        <v>67666.89</v>
      </c>
      <c r="K36" s="3">
        <f>IF(A36="","",YEAR(B36))</f>
        <v>2028</v>
      </c>
    </row>
    <row r="37" spans="1:11" x14ac:dyDescent="0.25">
      <c r="A37" s="12">
        <f>IF(A36="","",IF(H36&lt;=0,"",IF(A36&gt;=$C$6,"",A36+1)))</f>
        <v>24</v>
      </c>
      <c r="B37" s="11">
        <f>IF(A37="","",EDATE($C$7,A37))</f>
        <v>47031</v>
      </c>
      <c r="C37" s="8">
        <f>IF(A37="","",H36)</f>
        <v>3771094.39</v>
      </c>
      <c r="D37" s="8">
        <f>IF(A37="","",ROUND(E37+F37,2))</f>
        <v>67666.89</v>
      </c>
      <c r="E37" s="8">
        <f>IF(A37="","",ROUND(C37*$C$5/12,2))</f>
        <v>51852.55</v>
      </c>
      <c r="F37" s="8">
        <f>IF(A37="","",IF(OR(A37=$C$6,IF($C$8="Annuity",ROUND(J37-E37,2),J37)&gt;C37),C37,IF($C$8="Annuity",ROUND(J37-E37,2),J37)))</f>
        <v>15814.34</v>
      </c>
      <c r="G37" s="4"/>
      <c r="H37" s="8">
        <f>IF(A37="","",ROUND(C37-F37-MIN(G37+0,C37-F37),2))</f>
        <v>3755280.05</v>
      </c>
      <c r="I37" s="10"/>
      <c r="J37" s="8">
        <f>IF(A37="","",IF(AND($C$9="Reduce the payment",G36+0&gt;0),IF($C$8="Annuity",IF($C$5=0,ROUND(C37/($C$6-A37+1),2),ROUND(C37*$C$5/12/(1-(1+$C$5/12)^(-($C$6-A37+1))),2)),ROUND(C37/($C$6-A37+1),2)),J36))</f>
        <v>67666.89</v>
      </c>
      <c r="K37" s="3">
        <f>IF(A37="","",YEAR(B37))</f>
        <v>2028</v>
      </c>
    </row>
    <row r="38" spans="1:11" x14ac:dyDescent="0.25">
      <c r="A38" s="12">
        <f>IF(A37="","",IF(H37&lt;=0,"",IF(A37&gt;=$C$6,"",A37+1)))</f>
        <v>25</v>
      </c>
      <c r="B38" s="11">
        <f>IF(A38="","",EDATE($C$7,A38))</f>
        <v>47062</v>
      </c>
      <c r="C38" s="8">
        <f>IF(A38="","",H37)</f>
        <v>3755280.05</v>
      </c>
      <c r="D38" s="8">
        <f>IF(A38="","",ROUND(E38+F38,2))</f>
        <v>67666.89</v>
      </c>
      <c r="E38" s="8">
        <f>IF(A38="","",ROUND(C38*$C$5/12,2))</f>
        <v>51635.1</v>
      </c>
      <c r="F38" s="8">
        <f>IF(A38="","",IF(OR(A38=$C$6,IF($C$8="Annuity",ROUND(J38-E38,2),J38)&gt;C38),C38,IF($C$8="Annuity",ROUND(J38-E38,2),J38)))</f>
        <v>16031.79</v>
      </c>
      <c r="G38" s="4"/>
      <c r="H38" s="8">
        <f>IF(A38="","",ROUND(C38-F38-MIN(G38+0,C38-F38),2))</f>
        <v>3739248.26</v>
      </c>
      <c r="I38" s="10"/>
      <c r="J38" s="8">
        <f>IF(A38="","",IF(AND($C$9="Reduce the payment",G37+0&gt;0),IF($C$8="Annuity",IF($C$5=0,ROUND(C38/($C$6-A38+1),2),ROUND(C38*$C$5/12/(1-(1+$C$5/12)^(-($C$6-A38+1))),2)),ROUND(C38/($C$6-A38+1),2)),J37))</f>
        <v>67666.89</v>
      </c>
      <c r="K38" s="3">
        <f>IF(A38="","",YEAR(B38))</f>
        <v>2028</v>
      </c>
    </row>
    <row r="39" spans="1:11" x14ac:dyDescent="0.25">
      <c r="A39" s="12">
        <f>IF(A38="","",IF(H38&lt;=0,"",IF(A38&gt;=$C$6,"",A38+1)))</f>
        <v>26</v>
      </c>
      <c r="B39" s="11">
        <f>IF(A39="","",EDATE($C$7,A39))</f>
        <v>47092</v>
      </c>
      <c r="C39" s="8">
        <f>IF(A39="","",H38)</f>
        <v>3739248.26</v>
      </c>
      <c r="D39" s="8">
        <f>IF(A39="","",ROUND(E39+F39,2))</f>
        <v>67666.89</v>
      </c>
      <c r="E39" s="8">
        <f>IF(A39="","",ROUND(C39*$C$5/12,2))</f>
        <v>51414.66</v>
      </c>
      <c r="F39" s="8">
        <f>IF(A39="","",IF(OR(A39=$C$6,IF($C$8="Annuity",ROUND(J39-E39,2),J39)&gt;C39),C39,IF($C$8="Annuity",ROUND(J39-E39,2),J39)))</f>
        <v>16252.23</v>
      </c>
      <c r="G39" s="4"/>
      <c r="H39" s="8">
        <f>IF(A39="","",ROUND(C39-F39-MIN(G39+0,C39-F39),2))</f>
        <v>3722996.03</v>
      </c>
      <c r="I39" s="10"/>
      <c r="J39" s="8">
        <f>IF(A39="","",IF(AND($C$9="Reduce the payment",G38+0&gt;0),IF($C$8="Annuity",IF($C$5=0,ROUND(C39/($C$6-A39+1),2),ROUND(C39*$C$5/12/(1-(1+$C$5/12)^(-($C$6-A39+1))),2)),ROUND(C39/($C$6-A39+1),2)),J38))</f>
        <v>67666.89</v>
      </c>
      <c r="K39" s="3">
        <f>IF(A39="","",YEAR(B39))</f>
        <v>2028</v>
      </c>
    </row>
    <row r="40" spans="1:11" x14ac:dyDescent="0.25">
      <c r="A40" s="12">
        <f>IF(A39="","",IF(H39&lt;=0,"",IF(A39&gt;=$C$6,"",A39+1)))</f>
        <v>27</v>
      </c>
      <c r="B40" s="11">
        <f>IF(A40="","",EDATE($C$7,A40))</f>
        <v>47123</v>
      </c>
      <c r="C40" s="8">
        <f>IF(A40="","",H39)</f>
        <v>3722996.03</v>
      </c>
      <c r="D40" s="8">
        <f>IF(A40="","",ROUND(E40+F40,2))</f>
        <v>67666.89</v>
      </c>
      <c r="E40" s="8">
        <f>IF(A40="","",ROUND(C40*$C$5/12,2))</f>
        <v>51191.2</v>
      </c>
      <c r="F40" s="8">
        <f>IF(A40="","",IF(OR(A40=$C$6,IF($C$8="Annuity",ROUND(J40-E40,2),J40)&gt;C40),C40,IF($C$8="Annuity",ROUND(J40-E40,2),J40)))</f>
        <v>16475.69</v>
      </c>
      <c r="G40" s="4"/>
      <c r="H40" s="8">
        <f>IF(A40="","",ROUND(C40-F40-MIN(G40+0,C40-F40),2))</f>
        <v>3706520.34</v>
      </c>
      <c r="I40" s="10"/>
      <c r="J40" s="8">
        <f>IF(A40="","",IF(AND($C$9="Reduce the payment",G39+0&gt;0),IF($C$8="Annuity",IF($C$5=0,ROUND(C40/($C$6-A40+1),2),ROUND(C40*$C$5/12/(1-(1+$C$5/12)^(-($C$6-A40+1))),2)),ROUND(C40/($C$6-A40+1),2)),J39))</f>
        <v>67666.89</v>
      </c>
      <c r="K40" s="3">
        <f>IF(A40="","",YEAR(B40))</f>
        <v>2029</v>
      </c>
    </row>
    <row r="41" spans="1:11" x14ac:dyDescent="0.25">
      <c r="A41" s="12">
        <f>IF(A40="","",IF(H40&lt;=0,"",IF(A40&gt;=$C$6,"",A40+1)))</f>
        <v>28</v>
      </c>
      <c r="B41" s="11">
        <f>IF(A41="","",EDATE($C$7,A41))</f>
        <v>47154</v>
      </c>
      <c r="C41" s="8">
        <f>IF(A41="","",H40)</f>
        <v>3706520.34</v>
      </c>
      <c r="D41" s="8">
        <f>IF(A41="","",ROUND(E41+F41,2))</f>
        <v>67666.89</v>
      </c>
      <c r="E41" s="8">
        <f>IF(A41="","",ROUND(C41*$C$5/12,2))</f>
        <v>50964.65</v>
      </c>
      <c r="F41" s="8">
        <f>IF(A41="","",IF(OR(A41=$C$6,IF($C$8="Annuity",ROUND(J41-E41,2),J41)&gt;C41),C41,IF($C$8="Annuity",ROUND(J41-E41,2),J41)))</f>
        <v>16702.24</v>
      </c>
      <c r="G41" s="4"/>
      <c r="H41" s="8">
        <f>IF(A41="","",ROUND(C41-F41-MIN(G41+0,C41-F41),2))</f>
        <v>3689818.1</v>
      </c>
      <c r="I41" s="10"/>
      <c r="J41" s="8">
        <f>IF(A41="","",IF(AND($C$9="Reduce the payment",G40+0&gt;0),IF($C$8="Annuity",IF($C$5=0,ROUND(C41/($C$6-A41+1),2),ROUND(C41*$C$5/12/(1-(1+$C$5/12)^(-($C$6-A41+1))),2)),ROUND(C41/($C$6-A41+1),2)),J40))</f>
        <v>67666.89</v>
      </c>
      <c r="K41" s="3">
        <f>IF(A41="","",YEAR(B41))</f>
        <v>2029</v>
      </c>
    </row>
    <row r="42" spans="1:11" x14ac:dyDescent="0.25">
      <c r="A42" s="12">
        <f>IF(A41="","",IF(H41&lt;=0,"",IF(A41&gt;=$C$6,"",A41+1)))</f>
        <v>29</v>
      </c>
      <c r="B42" s="11">
        <f>IF(A42="","",EDATE($C$7,A42))</f>
        <v>47182</v>
      </c>
      <c r="C42" s="8">
        <f>IF(A42="","",H41)</f>
        <v>3689818.1</v>
      </c>
      <c r="D42" s="8">
        <f>IF(A42="","",ROUND(E42+F42,2))</f>
        <v>67666.89</v>
      </c>
      <c r="E42" s="8">
        <f>IF(A42="","",ROUND(C42*$C$5/12,2))</f>
        <v>50735</v>
      </c>
      <c r="F42" s="8">
        <f>IF(A42="","",IF(OR(A42=$C$6,IF($C$8="Annuity",ROUND(J42-E42,2),J42)&gt;C42),C42,IF($C$8="Annuity",ROUND(J42-E42,2),J42)))</f>
        <v>16931.89</v>
      </c>
      <c r="G42" s="4"/>
      <c r="H42" s="8">
        <f>IF(A42="","",ROUND(C42-F42-MIN(G42+0,C42-F42),2))</f>
        <v>3672886.21</v>
      </c>
      <c r="I42" s="10"/>
      <c r="J42" s="8">
        <f>IF(A42="","",IF(AND($C$9="Reduce the payment",G41+0&gt;0),IF($C$8="Annuity",IF($C$5=0,ROUND(C42/($C$6-A42+1),2),ROUND(C42*$C$5/12/(1-(1+$C$5/12)^(-($C$6-A42+1))),2)),ROUND(C42/($C$6-A42+1),2)),J41))</f>
        <v>67666.89</v>
      </c>
      <c r="K42" s="3">
        <f>IF(A42="","",YEAR(B42))</f>
        <v>2029</v>
      </c>
    </row>
    <row r="43" spans="1:11" x14ac:dyDescent="0.25">
      <c r="A43" s="12">
        <f>IF(A42="","",IF(H42&lt;=0,"",IF(A42&gt;=$C$6,"",A42+1)))</f>
        <v>30</v>
      </c>
      <c r="B43" s="11">
        <f>IF(A43="","",EDATE($C$7,A43))</f>
        <v>47213</v>
      </c>
      <c r="C43" s="8">
        <f>IF(A43="","",H42)</f>
        <v>3672886.21</v>
      </c>
      <c r="D43" s="8">
        <f>IF(A43="","",ROUND(E43+F43,2))</f>
        <v>67666.89</v>
      </c>
      <c r="E43" s="8">
        <f>IF(A43="","",ROUND(C43*$C$5/12,2))</f>
        <v>50502.19</v>
      </c>
      <c r="F43" s="8">
        <f>IF(A43="","",IF(OR(A43=$C$6,IF($C$8="Annuity",ROUND(J43-E43,2),J43)&gt;C43),C43,IF($C$8="Annuity",ROUND(J43-E43,2),J43)))</f>
        <v>17164.7</v>
      </c>
      <c r="G43" s="4"/>
      <c r="H43" s="8">
        <f>IF(A43="","",ROUND(C43-F43-MIN(G43+0,C43-F43),2))</f>
        <v>3655721.51</v>
      </c>
      <c r="I43" s="10"/>
      <c r="J43" s="8">
        <f>IF(A43="","",IF(AND($C$9="Reduce the payment",G42+0&gt;0),IF($C$8="Annuity",IF($C$5=0,ROUND(C43/($C$6-A43+1),2),ROUND(C43*$C$5/12/(1-(1+$C$5/12)^(-($C$6-A43+1))),2)),ROUND(C43/($C$6-A43+1),2)),J42))</f>
        <v>67666.89</v>
      </c>
      <c r="K43" s="3">
        <f>IF(A43="","",YEAR(B43))</f>
        <v>2029</v>
      </c>
    </row>
    <row r="44" spans="1:11" x14ac:dyDescent="0.25">
      <c r="A44" s="12">
        <f>IF(A43="","",IF(H43&lt;=0,"",IF(A43&gt;=$C$6,"",A43+1)))</f>
        <v>31</v>
      </c>
      <c r="B44" s="11">
        <f>IF(A44="","",EDATE($C$7,A44))</f>
        <v>47243</v>
      </c>
      <c r="C44" s="8">
        <f>IF(A44="","",H43)</f>
        <v>3655721.51</v>
      </c>
      <c r="D44" s="8">
        <f>IF(A44="","",ROUND(E44+F44,2))</f>
        <v>67666.89</v>
      </c>
      <c r="E44" s="8">
        <f>IF(A44="","",ROUND(C44*$C$5/12,2))</f>
        <v>50266.17</v>
      </c>
      <c r="F44" s="8">
        <f>IF(A44="","",IF(OR(A44=$C$6,IF($C$8="Annuity",ROUND(J44-E44,2),J44)&gt;C44),C44,IF($C$8="Annuity",ROUND(J44-E44,2),J44)))</f>
        <v>17400.72</v>
      </c>
      <c r="G44" s="4"/>
      <c r="H44" s="8">
        <f>IF(A44="","",ROUND(C44-F44-MIN(G44+0,C44-F44),2))</f>
        <v>3638320.79</v>
      </c>
      <c r="I44" s="10"/>
      <c r="J44" s="8">
        <f>IF(A44="","",IF(AND($C$9="Reduce the payment",G43+0&gt;0),IF($C$8="Annuity",IF($C$5=0,ROUND(C44/($C$6-A44+1),2),ROUND(C44*$C$5/12/(1-(1+$C$5/12)^(-($C$6-A44+1))),2)),ROUND(C44/($C$6-A44+1),2)),J43))</f>
        <v>67666.89</v>
      </c>
      <c r="K44" s="3">
        <f>IF(A44="","",YEAR(B44))</f>
        <v>2029</v>
      </c>
    </row>
    <row r="45" spans="1:11" x14ac:dyDescent="0.25">
      <c r="A45" s="12">
        <f>IF(A44="","",IF(H44&lt;=0,"",IF(A44&gt;=$C$6,"",A44+1)))</f>
        <v>32</v>
      </c>
      <c r="B45" s="11">
        <f>IF(A45="","",EDATE($C$7,A45))</f>
        <v>47274</v>
      </c>
      <c r="C45" s="8">
        <f>IF(A45="","",H44)</f>
        <v>3638320.79</v>
      </c>
      <c r="D45" s="8">
        <f>IF(A45="","",ROUND(E45+F45,2))</f>
        <v>67666.89</v>
      </c>
      <c r="E45" s="8">
        <f>IF(A45="","",ROUND(C45*$C$5/12,2))</f>
        <v>50026.91</v>
      </c>
      <c r="F45" s="8">
        <f>IF(A45="","",IF(OR(A45=$C$6,IF($C$8="Annuity",ROUND(J45-E45,2),J45)&gt;C45),C45,IF($C$8="Annuity",ROUND(J45-E45,2),J45)))</f>
        <v>17639.98</v>
      </c>
      <c r="G45" s="4"/>
      <c r="H45" s="8">
        <f>IF(A45="","",ROUND(C45-F45-MIN(G45+0,C45-F45),2))</f>
        <v>3620680.81</v>
      </c>
      <c r="I45" s="10"/>
      <c r="J45" s="8">
        <f>IF(A45="","",IF(AND($C$9="Reduce the payment",G44+0&gt;0),IF($C$8="Annuity",IF($C$5=0,ROUND(C45/($C$6-A45+1),2),ROUND(C45*$C$5/12/(1-(1+$C$5/12)^(-($C$6-A45+1))),2)),ROUND(C45/($C$6-A45+1),2)),J44))</f>
        <v>67666.89</v>
      </c>
      <c r="K45" s="3">
        <f>IF(A45="","",YEAR(B45))</f>
        <v>2029</v>
      </c>
    </row>
    <row r="46" spans="1:11" x14ac:dyDescent="0.25">
      <c r="A46" s="12">
        <f>IF(A45="","",IF(H45&lt;=0,"",IF(A45&gt;=$C$6,"",A45+1)))</f>
        <v>33</v>
      </c>
      <c r="B46" s="11">
        <f>IF(A46="","",EDATE($C$7,A46))</f>
        <v>47304</v>
      </c>
      <c r="C46" s="8">
        <f>IF(A46="","",H45)</f>
        <v>3620680.81</v>
      </c>
      <c r="D46" s="8">
        <f>IF(A46="","",ROUND(E46+F46,2))</f>
        <v>67666.89</v>
      </c>
      <c r="E46" s="8">
        <f>IF(A46="","",ROUND(C46*$C$5/12,2))</f>
        <v>49784.36</v>
      </c>
      <c r="F46" s="8">
        <f>IF(A46="","",IF(OR(A46=$C$6,IF($C$8="Annuity",ROUND(J46-E46,2),J46)&gt;C46),C46,IF($C$8="Annuity",ROUND(J46-E46,2),J46)))</f>
        <v>17882.53</v>
      </c>
      <c r="G46" s="4"/>
      <c r="H46" s="8">
        <f>IF(A46="","",ROUND(C46-F46-MIN(G46+0,C46-F46),2))</f>
        <v>3602798.28</v>
      </c>
      <c r="I46" s="10"/>
      <c r="J46" s="8">
        <f>IF(A46="","",IF(AND($C$9="Reduce the payment",G45+0&gt;0),IF($C$8="Annuity",IF($C$5=0,ROUND(C46/($C$6-A46+1),2),ROUND(C46*$C$5/12/(1-(1+$C$5/12)^(-($C$6-A46+1))),2)),ROUND(C46/($C$6-A46+1),2)),J45))</f>
        <v>67666.89</v>
      </c>
      <c r="K46" s="3">
        <f>IF(A46="","",YEAR(B46))</f>
        <v>2029</v>
      </c>
    </row>
    <row r="47" spans="1:11" x14ac:dyDescent="0.25">
      <c r="A47" s="12">
        <f>IF(A46="","",IF(H46&lt;=0,"",IF(A46&gt;=$C$6,"",A46+1)))</f>
        <v>34</v>
      </c>
      <c r="B47" s="11">
        <f>IF(A47="","",EDATE($C$7,A47))</f>
        <v>47335</v>
      </c>
      <c r="C47" s="8">
        <f>IF(A47="","",H46)</f>
        <v>3602798.28</v>
      </c>
      <c r="D47" s="8">
        <f>IF(A47="","",ROUND(E47+F47,2))</f>
        <v>67666.89</v>
      </c>
      <c r="E47" s="8">
        <f>IF(A47="","",ROUND(C47*$C$5/12,2))</f>
        <v>49538.48</v>
      </c>
      <c r="F47" s="8">
        <f>IF(A47="","",IF(OR(A47=$C$6,IF($C$8="Annuity",ROUND(J47-E47,2),J47)&gt;C47),C47,IF($C$8="Annuity",ROUND(J47-E47,2),J47)))</f>
        <v>18128.41</v>
      </c>
      <c r="G47" s="4"/>
      <c r="H47" s="8">
        <f>IF(A47="","",ROUND(C47-F47-MIN(G47+0,C47-F47),2))</f>
        <v>3584669.87</v>
      </c>
      <c r="I47" s="10"/>
      <c r="J47" s="8">
        <f>IF(A47="","",IF(AND($C$9="Reduce the payment",G46+0&gt;0),IF($C$8="Annuity",IF($C$5=0,ROUND(C47/($C$6-A47+1),2),ROUND(C47*$C$5/12/(1-(1+$C$5/12)^(-($C$6-A47+1))),2)),ROUND(C47/($C$6-A47+1),2)),J46))</f>
        <v>67666.89</v>
      </c>
      <c r="K47" s="3">
        <f>IF(A47="","",YEAR(B47))</f>
        <v>2029</v>
      </c>
    </row>
    <row r="48" spans="1:11" x14ac:dyDescent="0.25">
      <c r="A48" s="12">
        <f>IF(A47="","",IF(H47&lt;=0,"",IF(A47&gt;=$C$6,"",A47+1)))</f>
        <v>35</v>
      </c>
      <c r="B48" s="11">
        <f>IF(A48="","",EDATE($C$7,A48))</f>
        <v>47366</v>
      </c>
      <c r="C48" s="8">
        <f>IF(A48="","",H47)</f>
        <v>3584669.87</v>
      </c>
      <c r="D48" s="8">
        <f>IF(A48="","",ROUND(E48+F48,2))</f>
        <v>67666.89</v>
      </c>
      <c r="E48" s="8">
        <f>IF(A48="","",ROUND(C48*$C$5/12,2))</f>
        <v>49289.21</v>
      </c>
      <c r="F48" s="8">
        <f>IF(A48="","",IF(OR(A48=$C$6,IF($C$8="Annuity",ROUND(J48-E48,2),J48)&gt;C48),C48,IF($C$8="Annuity",ROUND(J48-E48,2),J48)))</f>
        <v>18377.68</v>
      </c>
      <c r="G48" s="4"/>
      <c r="H48" s="8">
        <f>IF(A48="","",ROUND(C48-F48-MIN(G48+0,C48-F48),2))</f>
        <v>3566292.19</v>
      </c>
      <c r="I48" s="10"/>
      <c r="J48" s="8">
        <f>IF(A48="","",IF(AND($C$9="Reduce the payment",G47+0&gt;0),IF($C$8="Annuity",IF($C$5=0,ROUND(C48/($C$6-A48+1),2),ROUND(C48*$C$5/12/(1-(1+$C$5/12)^(-($C$6-A48+1))),2)),ROUND(C48/($C$6-A48+1),2)),J47))</f>
        <v>67666.89</v>
      </c>
      <c r="K48" s="3">
        <f>IF(A48="","",YEAR(B48))</f>
        <v>2029</v>
      </c>
    </row>
    <row r="49" spans="1:11" x14ac:dyDescent="0.25">
      <c r="A49" s="12">
        <f>IF(A48="","",IF(H48&lt;=0,"",IF(A48&gt;=$C$6,"",A48+1)))</f>
        <v>36</v>
      </c>
      <c r="B49" s="11">
        <f>IF(A49="","",EDATE($C$7,A49))</f>
        <v>47396</v>
      </c>
      <c r="C49" s="8">
        <f>IF(A49="","",H48)</f>
        <v>3566292.19</v>
      </c>
      <c r="D49" s="8">
        <f>IF(A49="","",ROUND(E49+F49,2))</f>
        <v>67666.89</v>
      </c>
      <c r="E49" s="8">
        <f>IF(A49="","",ROUND(C49*$C$5/12,2))</f>
        <v>49036.52</v>
      </c>
      <c r="F49" s="8">
        <f>IF(A49="","",IF(OR(A49=$C$6,IF($C$8="Annuity",ROUND(J49-E49,2),J49)&gt;C49),C49,IF($C$8="Annuity",ROUND(J49-E49,2),J49)))</f>
        <v>18630.37</v>
      </c>
      <c r="G49" s="4"/>
      <c r="H49" s="8">
        <f>IF(A49="","",ROUND(C49-F49-MIN(G49+0,C49-F49),2))</f>
        <v>3547661.82</v>
      </c>
      <c r="I49" s="10"/>
      <c r="J49" s="8">
        <f>IF(A49="","",IF(AND($C$9="Reduce the payment",G48+0&gt;0),IF($C$8="Annuity",IF($C$5=0,ROUND(C49/($C$6-A49+1),2),ROUND(C49*$C$5/12/(1-(1+$C$5/12)^(-($C$6-A49+1))),2)),ROUND(C49/($C$6-A49+1),2)),J48))</f>
        <v>67666.89</v>
      </c>
      <c r="K49" s="3">
        <f>IF(A49="","",YEAR(B49))</f>
        <v>2029</v>
      </c>
    </row>
    <row r="50" spans="1:11" x14ac:dyDescent="0.25">
      <c r="A50" s="12">
        <f>IF(A49="","",IF(H49&lt;=0,"",IF(A49&gt;=$C$6,"",A49+1)))</f>
        <v>37</v>
      </c>
      <c r="B50" s="11">
        <f>IF(A50="","",EDATE($C$7,A50))</f>
        <v>47427</v>
      </c>
      <c r="C50" s="8">
        <f>IF(A50="","",H49)</f>
        <v>3547661.82</v>
      </c>
      <c r="D50" s="8">
        <f>IF(A50="","",ROUND(E50+F50,2))</f>
        <v>67666.89</v>
      </c>
      <c r="E50" s="8">
        <f>IF(A50="","",ROUND(C50*$C$5/12,2))</f>
        <v>48780.35</v>
      </c>
      <c r="F50" s="8">
        <f>IF(A50="","",IF(OR(A50=$C$6,IF($C$8="Annuity",ROUND(J50-E50,2),J50)&gt;C50),C50,IF($C$8="Annuity",ROUND(J50-E50,2),J50)))</f>
        <v>18886.54</v>
      </c>
      <c r="G50" s="4"/>
      <c r="H50" s="8">
        <f>IF(A50="","",ROUND(C50-F50-MIN(G50+0,C50-F50),2))</f>
        <v>3528775.28</v>
      </c>
      <c r="I50" s="10"/>
      <c r="J50" s="8">
        <f>IF(A50="","",IF(AND($C$9="Reduce the payment",G49+0&gt;0),IF($C$8="Annuity",IF($C$5=0,ROUND(C50/($C$6-A50+1),2),ROUND(C50*$C$5/12/(1-(1+$C$5/12)^(-($C$6-A50+1))),2)),ROUND(C50/($C$6-A50+1),2)),J49))</f>
        <v>67666.89</v>
      </c>
      <c r="K50" s="3">
        <f>IF(A50="","",YEAR(B50))</f>
        <v>2029</v>
      </c>
    </row>
    <row r="51" spans="1:11" x14ac:dyDescent="0.25">
      <c r="A51" s="12">
        <f>IF(A50="","",IF(H50&lt;=0,"",IF(A50&gt;=$C$6,"",A50+1)))</f>
        <v>38</v>
      </c>
      <c r="B51" s="11">
        <f>IF(A51="","",EDATE($C$7,A51))</f>
        <v>47457</v>
      </c>
      <c r="C51" s="8">
        <f>IF(A51="","",H50)</f>
        <v>3528775.28</v>
      </c>
      <c r="D51" s="8">
        <f>IF(A51="","",ROUND(E51+F51,2))</f>
        <v>67666.89</v>
      </c>
      <c r="E51" s="8">
        <f>IF(A51="","",ROUND(C51*$C$5/12,2))</f>
        <v>48520.66</v>
      </c>
      <c r="F51" s="8">
        <f>IF(A51="","",IF(OR(A51=$C$6,IF($C$8="Annuity",ROUND(J51-E51,2),J51)&gt;C51),C51,IF($C$8="Annuity",ROUND(J51-E51,2),J51)))</f>
        <v>19146.23</v>
      </c>
      <c r="G51" s="4"/>
      <c r="H51" s="8">
        <f>IF(A51="","",ROUND(C51-F51-MIN(G51+0,C51-F51),2))</f>
        <v>3509629.05</v>
      </c>
      <c r="I51" s="10"/>
      <c r="J51" s="8">
        <f>IF(A51="","",IF(AND($C$9="Reduce the payment",G50+0&gt;0),IF($C$8="Annuity",IF($C$5=0,ROUND(C51/($C$6-A51+1),2),ROUND(C51*$C$5/12/(1-(1+$C$5/12)^(-($C$6-A51+1))),2)),ROUND(C51/($C$6-A51+1),2)),J50))</f>
        <v>67666.89</v>
      </c>
      <c r="K51" s="3">
        <f>IF(A51="","",YEAR(B51))</f>
        <v>2029</v>
      </c>
    </row>
    <row r="52" spans="1:11" x14ac:dyDescent="0.25">
      <c r="A52" s="12">
        <f>IF(A51="","",IF(H51&lt;=0,"",IF(A51&gt;=$C$6,"",A51+1)))</f>
        <v>39</v>
      </c>
      <c r="B52" s="11">
        <f>IF(A52="","",EDATE($C$7,A52))</f>
        <v>47488</v>
      </c>
      <c r="C52" s="8">
        <f>IF(A52="","",H51)</f>
        <v>3509629.05</v>
      </c>
      <c r="D52" s="8">
        <f>IF(A52="","",ROUND(E52+F52,2))</f>
        <v>67666.89</v>
      </c>
      <c r="E52" s="8">
        <f>IF(A52="","",ROUND(C52*$C$5/12,2))</f>
        <v>48257.4</v>
      </c>
      <c r="F52" s="8">
        <f>IF(A52="","",IF(OR(A52=$C$6,IF($C$8="Annuity",ROUND(J52-E52,2),J52)&gt;C52),C52,IF($C$8="Annuity",ROUND(J52-E52,2),J52)))</f>
        <v>19409.49</v>
      </c>
      <c r="G52" s="4"/>
      <c r="H52" s="8">
        <f>IF(A52="","",ROUND(C52-F52-MIN(G52+0,C52-F52),2))</f>
        <v>3490219.56</v>
      </c>
      <c r="I52" s="10"/>
      <c r="J52" s="8">
        <f>IF(A52="","",IF(AND($C$9="Reduce the payment",G51+0&gt;0),IF($C$8="Annuity",IF($C$5=0,ROUND(C52/($C$6-A52+1),2),ROUND(C52*$C$5/12/(1-(1+$C$5/12)^(-($C$6-A52+1))),2)),ROUND(C52/($C$6-A52+1),2)),J51))</f>
        <v>67666.89</v>
      </c>
      <c r="K52" s="3">
        <f>IF(A52="","",YEAR(B52))</f>
        <v>2030</v>
      </c>
    </row>
    <row r="53" spans="1:11" x14ac:dyDescent="0.25">
      <c r="A53" s="12">
        <f>IF(A52="","",IF(H52&lt;=0,"",IF(A52&gt;=$C$6,"",A52+1)))</f>
        <v>40</v>
      </c>
      <c r="B53" s="11">
        <f>IF(A53="","",EDATE($C$7,A53))</f>
        <v>47519</v>
      </c>
      <c r="C53" s="8">
        <f>IF(A53="","",H52)</f>
        <v>3490219.56</v>
      </c>
      <c r="D53" s="8">
        <f>IF(A53="","",ROUND(E53+F53,2))</f>
        <v>67666.89</v>
      </c>
      <c r="E53" s="8">
        <f>IF(A53="","",ROUND(C53*$C$5/12,2))</f>
        <v>47990.52</v>
      </c>
      <c r="F53" s="8">
        <f>IF(A53="","",IF(OR(A53=$C$6,IF($C$8="Annuity",ROUND(J53-E53,2),J53)&gt;C53),C53,IF($C$8="Annuity",ROUND(J53-E53,2),J53)))</f>
        <v>19676.37</v>
      </c>
      <c r="G53" s="4"/>
      <c r="H53" s="8">
        <f>IF(A53="","",ROUND(C53-F53-MIN(G53+0,C53-F53),2))</f>
        <v>3470543.19</v>
      </c>
      <c r="I53" s="10"/>
      <c r="J53" s="8">
        <f>IF(A53="","",IF(AND($C$9="Reduce the payment",G52+0&gt;0),IF($C$8="Annuity",IF($C$5=0,ROUND(C53/($C$6-A53+1),2),ROUND(C53*$C$5/12/(1-(1+$C$5/12)^(-($C$6-A53+1))),2)),ROUND(C53/($C$6-A53+1),2)),J52))</f>
        <v>67666.89</v>
      </c>
      <c r="K53" s="3">
        <f>IF(A53="","",YEAR(B53))</f>
        <v>2030</v>
      </c>
    </row>
    <row r="54" spans="1:11" x14ac:dyDescent="0.25">
      <c r="A54" s="12">
        <f>IF(A53="","",IF(H53&lt;=0,"",IF(A53&gt;=$C$6,"",A53+1)))</f>
        <v>41</v>
      </c>
      <c r="B54" s="11">
        <f>IF(A54="","",EDATE($C$7,A54))</f>
        <v>47547</v>
      </c>
      <c r="C54" s="8">
        <f>IF(A54="","",H53)</f>
        <v>3470543.19</v>
      </c>
      <c r="D54" s="8">
        <f>IF(A54="","",ROUND(E54+F54,2))</f>
        <v>67666.89</v>
      </c>
      <c r="E54" s="8">
        <f>IF(A54="","",ROUND(C54*$C$5/12,2))</f>
        <v>47719.97</v>
      </c>
      <c r="F54" s="8">
        <f>IF(A54="","",IF(OR(A54=$C$6,IF($C$8="Annuity",ROUND(J54-E54,2),J54)&gt;C54),C54,IF($C$8="Annuity",ROUND(J54-E54,2),J54)))</f>
        <v>19946.92</v>
      </c>
      <c r="G54" s="4"/>
      <c r="H54" s="8">
        <f>IF(A54="","",ROUND(C54-F54-MIN(G54+0,C54-F54),2))</f>
        <v>3450596.27</v>
      </c>
      <c r="I54" s="10"/>
      <c r="J54" s="8">
        <f>IF(A54="","",IF(AND($C$9="Reduce the payment",G53+0&gt;0),IF($C$8="Annuity",IF($C$5=0,ROUND(C54/($C$6-A54+1),2),ROUND(C54*$C$5/12/(1-(1+$C$5/12)^(-($C$6-A54+1))),2)),ROUND(C54/($C$6-A54+1),2)),J53))</f>
        <v>67666.89</v>
      </c>
      <c r="K54" s="3">
        <f>IF(A54="","",YEAR(B54))</f>
        <v>2030</v>
      </c>
    </row>
    <row r="55" spans="1:11" x14ac:dyDescent="0.25">
      <c r="A55" s="12">
        <f>IF(A54="","",IF(H54&lt;=0,"",IF(A54&gt;=$C$6,"",A54+1)))</f>
        <v>42</v>
      </c>
      <c r="B55" s="11">
        <f>IF(A55="","",EDATE($C$7,A55))</f>
        <v>47578</v>
      </c>
      <c r="C55" s="8">
        <f>IF(A55="","",H54)</f>
        <v>3450596.27</v>
      </c>
      <c r="D55" s="8">
        <f>IF(A55="","",ROUND(E55+F55,2))</f>
        <v>67666.89</v>
      </c>
      <c r="E55" s="8">
        <f>IF(A55="","",ROUND(C55*$C$5/12,2))</f>
        <v>47445.7</v>
      </c>
      <c r="F55" s="8">
        <f>IF(A55="","",IF(OR(A55=$C$6,IF($C$8="Annuity",ROUND(J55-E55,2),J55)&gt;C55),C55,IF($C$8="Annuity",ROUND(J55-E55,2),J55)))</f>
        <v>20221.19</v>
      </c>
      <c r="G55" s="4"/>
      <c r="H55" s="8">
        <f>IF(A55="","",ROUND(C55-F55-MIN(G55+0,C55-F55),2))</f>
        <v>3430375.08</v>
      </c>
      <c r="I55" s="10"/>
      <c r="J55" s="8">
        <f>IF(A55="","",IF(AND($C$9="Reduce the payment",G54+0&gt;0),IF($C$8="Annuity",IF($C$5=0,ROUND(C55/($C$6-A55+1),2),ROUND(C55*$C$5/12/(1-(1+$C$5/12)^(-($C$6-A55+1))),2)),ROUND(C55/($C$6-A55+1),2)),J54))</f>
        <v>67666.89</v>
      </c>
      <c r="K55" s="3">
        <f>IF(A55="","",YEAR(B55))</f>
        <v>2030</v>
      </c>
    </row>
    <row r="56" spans="1:11" x14ac:dyDescent="0.25">
      <c r="A56" s="12">
        <f>IF(A55="","",IF(H55&lt;=0,"",IF(A55&gt;=$C$6,"",A55+1)))</f>
        <v>43</v>
      </c>
      <c r="B56" s="11">
        <f>IF(A56="","",EDATE($C$7,A56))</f>
        <v>47608</v>
      </c>
      <c r="C56" s="8">
        <f>IF(A56="","",H55)</f>
        <v>3430375.08</v>
      </c>
      <c r="D56" s="8">
        <f>IF(A56="","",ROUND(E56+F56,2))</f>
        <v>67666.89</v>
      </c>
      <c r="E56" s="8">
        <f>IF(A56="","",ROUND(C56*$C$5/12,2))</f>
        <v>47167.66</v>
      </c>
      <c r="F56" s="8">
        <f>IF(A56="","",IF(OR(A56=$C$6,IF($C$8="Annuity",ROUND(J56-E56,2),J56)&gt;C56),C56,IF($C$8="Annuity",ROUND(J56-E56,2),J56)))</f>
        <v>20499.23</v>
      </c>
      <c r="G56" s="4"/>
      <c r="H56" s="8">
        <f>IF(A56="","",ROUND(C56-F56-MIN(G56+0,C56-F56),2))</f>
        <v>3409875.85</v>
      </c>
      <c r="I56" s="10"/>
      <c r="J56" s="8">
        <f>IF(A56="","",IF(AND($C$9="Reduce the payment",G55+0&gt;0),IF($C$8="Annuity",IF($C$5=0,ROUND(C56/($C$6-A56+1),2),ROUND(C56*$C$5/12/(1-(1+$C$5/12)^(-($C$6-A56+1))),2)),ROUND(C56/($C$6-A56+1),2)),J55))</f>
        <v>67666.89</v>
      </c>
      <c r="K56" s="3">
        <f>IF(A56="","",YEAR(B56))</f>
        <v>2030</v>
      </c>
    </row>
    <row r="57" spans="1:11" x14ac:dyDescent="0.25">
      <c r="A57" s="12">
        <f>IF(A56="","",IF(H56&lt;=0,"",IF(A56&gt;=$C$6,"",A56+1)))</f>
        <v>44</v>
      </c>
      <c r="B57" s="11">
        <f>IF(A57="","",EDATE($C$7,A57))</f>
        <v>47639</v>
      </c>
      <c r="C57" s="8">
        <f>IF(A57="","",H56)</f>
        <v>3409875.85</v>
      </c>
      <c r="D57" s="8">
        <f>IF(A57="","",ROUND(E57+F57,2))</f>
        <v>67666.89</v>
      </c>
      <c r="E57" s="8">
        <f>IF(A57="","",ROUND(C57*$C$5/12,2))</f>
        <v>46885.79</v>
      </c>
      <c r="F57" s="8">
        <f>IF(A57="","",IF(OR(A57=$C$6,IF($C$8="Annuity",ROUND(J57-E57,2),J57)&gt;C57),C57,IF($C$8="Annuity",ROUND(J57-E57,2),J57)))</f>
        <v>20781.1</v>
      </c>
      <c r="G57" s="4"/>
      <c r="H57" s="8">
        <f>IF(A57="","",ROUND(C57-F57-MIN(G57+0,C57-F57),2))</f>
        <v>3389094.75</v>
      </c>
      <c r="I57" s="10"/>
      <c r="J57" s="8">
        <f>IF(A57="","",IF(AND($C$9="Reduce the payment",G56+0&gt;0),IF($C$8="Annuity",IF($C$5=0,ROUND(C57/($C$6-A57+1),2),ROUND(C57*$C$5/12/(1-(1+$C$5/12)^(-($C$6-A57+1))),2)),ROUND(C57/($C$6-A57+1),2)),J56))</f>
        <v>67666.89</v>
      </c>
      <c r="K57" s="3">
        <f>IF(A57="","",YEAR(B57))</f>
        <v>2030</v>
      </c>
    </row>
    <row r="58" spans="1:11" x14ac:dyDescent="0.25">
      <c r="A58" s="12">
        <f>IF(A57="","",IF(H57&lt;=0,"",IF(A57&gt;=$C$6,"",A57+1)))</f>
        <v>45</v>
      </c>
      <c r="B58" s="11">
        <f>IF(A58="","",EDATE($C$7,A58))</f>
        <v>47669</v>
      </c>
      <c r="C58" s="8">
        <f>IF(A58="","",H57)</f>
        <v>3389094.75</v>
      </c>
      <c r="D58" s="8">
        <f>IF(A58="","",ROUND(E58+F58,2))</f>
        <v>67666.89</v>
      </c>
      <c r="E58" s="8">
        <f>IF(A58="","",ROUND(C58*$C$5/12,2))</f>
        <v>46600.05</v>
      </c>
      <c r="F58" s="8">
        <f>IF(A58="","",IF(OR(A58=$C$6,IF($C$8="Annuity",ROUND(J58-E58,2),J58)&gt;C58),C58,IF($C$8="Annuity",ROUND(J58-E58,2),J58)))</f>
        <v>21066.84</v>
      </c>
      <c r="G58" s="4"/>
      <c r="H58" s="8">
        <f>IF(A58="","",ROUND(C58-F58-MIN(G58+0,C58-F58),2))</f>
        <v>3368027.91</v>
      </c>
      <c r="I58" s="10"/>
      <c r="J58" s="8">
        <f>IF(A58="","",IF(AND($C$9="Reduce the payment",G57+0&gt;0),IF($C$8="Annuity",IF($C$5=0,ROUND(C58/($C$6-A58+1),2),ROUND(C58*$C$5/12/(1-(1+$C$5/12)^(-($C$6-A58+1))),2)),ROUND(C58/($C$6-A58+1),2)),J57))</f>
        <v>67666.89</v>
      </c>
      <c r="K58" s="3">
        <f>IF(A58="","",YEAR(B58))</f>
        <v>2030</v>
      </c>
    </row>
    <row r="59" spans="1:11" x14ac:dyDescent="0.25">
      <c r="A59" s="12">
        <f>IF(A58="","",IF(H58&lt;=0,"",IF(A58&gt;=$C$6,"",A58+1)))</f>
        <v>46</v>
      </c>
      <c r="B59" s="11">
        <f>IF(A59="","",EDATE($C$7,A59))</f>
        <v>47700</v>
      </c>
      <c r="C59" s="8">
        <f>IF(A59="","",H58)</f>
        <v>3368027.91</v>
      </c>
      <c r="D59" s="8">
        <f>IF(A59="","",ROUND(E59+F59,2))</f>
        <v>67666.89</v>
      </c>
      <c r="E59" s="8">
        <f>IF(A59="","",ROUND(C59*$C$5/12,2))</f>
        <v>46310.38</v>
      </c>
      <c r="F59" s="8">
        <f>IF(A59="","",IF(OR(A59=$C$6,IF($C$8="Annuity",ROUND(J59-E59,2),J59)&gt;C59),C59,IF($C$8="Annuity",ROUND(J59-E59,2),J59)))</f>
        <v>21356.51</v>
      </c>
      <c r="G59" s="4"/>
      <c r="H59" s="8">
        <f>IF(A59="","",ROUND(C59-F59-MIN(G59+0,C59-F59),2))</f>
        <v>3346671.4</v>
      </c>
      <c r="I59" s="10"/>
      <c r="J59" s="8">
        <f>IF(A59="","",IF(AND($C$9="Reduce the payment",G58+0&gt;0),IF($C$8="Annuity",IF($C$5=0,ROUND(C59/($C$6-A59+1),2),ROUND(C59*$C$5/12/(1-(1+$C$5/12)^(-($C$6-A59+1))),2)),ROUND(C59/($C$6-A59+1),2)),J58))</f>
        <v>67666.89</v>
      </c>
      <c r="K59" s="3">
        <f>IF(A59="","",YEAR(B59))</f>
        <v>2030</v>
      </c>
    </row>
    <row r="60" spans="1:11" x14ac:dyDescent="0.25">
      <c r="A60" s="12">
        <f>IF(A59="","",IF(H59&lt;=0,"",IF(A59&gt;=$C$6,"",A59+1)))</f>
        <v>47</v>
      </c>
      <c r="B60" s="11">
        <f>IF(A60="","",EDATE($C$7,A60))</f>
        <v>47731</v>
      </c>
      <c r="C60" s="8">
        <f>IF(A60="","",H59)</f>
        <v>3346671.4</v>
      </c>
      <c r="D60" s="8">
        <f>IF(A60="","",ROUND(E60+F60,2))</f>
        <v>67666.89</v>
      </c>
      <c r="E60" s="8">
        <f>IF(A60="","",ROUND(C60*$C$5/12,2))</f>
        <v>46016.73</v>
      </c>
      <c r="F60" s="8">
        <f>IF(A60="","",IF(OR(A60=$C$6,IF($C$8="Annuity",ROUND(J60-E60,2),J60)&gt;C60),C60,IF($C$8="Annuity",ROUND(J60-E60,2),J60)))</f>
        <v>21650.16</v>
      </c>
      <c r="G60" s="4"/>
      <c r="H60" s="8">
        <f>IF(A60="","",ROUND(C60-F60-MIN(G60+0,C60-F60),2))</f>
        <v>3325021.24</v>
      </c>
      <c r="I60" s="10"/>
      <c r="J60" s="8">
        <f>IF(A60="","",IF(AND($C$9="Reduce the payment",G59+0&gt;0),IF($C$8="Annuity",IF($C$5=0,ROUND(C60/($C$6-A60+1),2),ROUND(C60*$C$5/12/(1-(1+$C$5/12)^(-($C$6-A60+1))),2)),ROUND(C60/($C$6-A60+1),2)),J59))</f>
        <v>67666.89</v>
      </c>
      <c r="K60" s="3">
        <f>IF(A60="","",YEAR(B60))</f>
        <v>2030</v>
      </c>
    </row>
    <row r="61" spans="1:11" x14ac:dyDescent="0.25">
      <c r="A61" s="12">
        <f>IF(A60="","",IF(H60&lt;=0,"",IF(A60&gt;=$C$6,"",A60+1)))</f>
        <v>48</v>
      </c>
      <c r="B61" s="11">
        <f>IF(A61="","",EDATE($C$7,A61))</f>
        <v>47761</v>
      </c>
      <c r="C61" s="8">
        <f>IF(A61="","",H60)</f>
        <v>3325021.24</v>
      </c>
      <c r="D61" s="8">
        <f>IF(A61="","",ROUND(E61+F61,2))</f>
        <v>67666.89</v>
      </c>
      <c r="E61" s="8">
        <f>IF(A61="","",ROUND(C61*$C$5/12,2))</f>
        <v>45719.04</v>
      </c>
      <c r="F61" s="8">
        <f>IF(A61="","",IF(OR(A61=$C$6,IF($C$8="Annuity",ROUND(J61-E61,2),J61)&gt;C61),C61,IF($C$8="Annuity",ROUND(J61-E61,2),J61)))</f>
        <v>21947.85</v>
      </c>
      <c r="G61" s="4"/>
      <c r="H61" s="8">
        <f>IF(A61="","",ROUND(C61-F61-MIN(G61+0,C61-F61),2))</f>
        <v>3303073.39</v>
      </c>
      <c r="I61" s="10"/>
      <c r="J61" s="8">
        <f>IF(A61="","",IF(AND($C$9="Reduce the payment",G60+0&gt;0),IF($C$8="Annuity",IF($C$5=0,ROUND(C61/($C$6-A61+1),2),ROUND(C61*$C$5/12/(1-(1+$C$5/12)^(-($C$6-A61+1))),2)),ROUND(C61/($C$6-A61+1),2)),J60))</f>
        <v>67666.89</v>
      </c>
      <c r="K61" s="3">
        <f>IF(A61="","",YEAR(B61))</f>
        <v>2030</v>
      </c>
    </row>
    <row r="62" spans="1:11" x14ac:dyDescent="0.25">
      <c r="A62" s="12">
        <f>IF(A61="","",IF(H61&lt;=0,"",IF(A61&gt;=$C$6,"",A61+1)))</f>
        <v>49</v>
      </c>
      <c r="B62" s="11">
        <f>IF(A62="","",EDATE($C$7,A62))</f>
        <v>47792</v>
      </c>
      <c r="C62" s="8">
        <f>IF(A62="","",H61)</f>
        <v>3303073.39</v>
      </c>
      <c r="D62" s="8">
        <f>IF(A62="","",ROUND(E62+F62,2))</f>
        <v>67666.89</v>
      </c>
      <c r="E62" s="8">
        <f>IF(A62="","",ROUND(C62*$C$5/12,2))</f>
        <v>45417.26</v>
      </c>
      <c r="F62" s="8">
        <f>IF(A62="","",IF(OR(A62=$C$6,IF($C$8="Annuity",ROUND(J62-E62,2),J62)&gt;C62),C62,IF($C$8="Annuity",ROUND(J62-E62,2),J62)))</f>
        <v>22249.63</v>
      </c>
      <c r="G62" s="4"/>
      <c r="H62" s="8">
        <f>IF(A62="","",ROUND(C62-F62-MIN(G62+0,C62-F62),2))</f>
        <v>3280823.76</v>
      </c>
      <c r="I62" s="10"/>
      <c r="J62" s="8">
        <f>IF(A62="","",IF(AND($C$9="Reduce the payment",G61+0&gt;0),IF($C$8="Annuity",IF($C$5=0,ROUND(C62/($C$6-A62+1),2),ROUND(C62*$C$5/12/(1-(1+$C$5/12)^(-($C$6-A62+1))),2)),ROUND(C62/($C$6-A62+1),2)),J61))</f>
        <v>67666.89</v>
      </c>
      <c r="K62" s="3">
        <f>IF(A62="","",YEAR(B62))</f>
        <v>2030</v>
      </c>
    </row>
    <row r="63" spans="1:11" x14ac:dyDescent="0.25">
      <c r="A63" s="12">
        <f>IF(A62="","",IF(H62&lt;=0,"",IF(A62&gt;=$C$6,"",A62+1)))</f>
        <v>50</v>
      </c>
      <c r="B63" s="11">
        <f>IF(A63="","",EDATE($C$7,A63))</f>
        <v>47822</v>
      </c>
      <c r="C63" s="8">
        <f>IF(A63="","",H62)</f>
        <v>3280823.76</v>
      </c>
      <c r="D63" s="8">
        <f>IF(A63="","",ROUND(E63+F63,2))</f>
        <v>67666.89</v>
      </c>
      <c r="E63" s="8">
        <f>IF(A63="","",ROUND(C63*$C$5/12,2))</f>
        <v>45111.33</v>
      </c>
      <c r="F63" s="8">
        <f>IF(A63="","",IF(OR(A63=$C$6,IF($C$8="Annuity",ROUND(J63-E63,2),J63)&gt;C63),C63,IF($C$8="Annuity",ROUND(J63-E63,2),J63)))</f>
        <v>22555.56</v>
      </c>
      <c r="G63" s="4"/>
      <c r="H63" s="8">
        <f>IF(A63="","",ROUND(C63-F63-MIN(G63+0,C63-F63),2))</f>
        <v>3258268.2</v>
      </c>
      <c r="I63" s="10"/>
      <c r="J63" s="8">
        <f>IF(A63="","",IF(AND($C$9="Reduce the payment",G62+0&gt;0),IF($C$8="Annuity",IF($C$5=0,ROUND(C63/($C$6-A63+1),2),ROUND(C63*$C$5/12/(1-(1+$C$5/12)^(-($C$6-A63+1))),2)),ROUND(C63/($C$6-A63+1),2)),J62))</f>
        <v>67666.89</v>
      </c>
      <c r="K63" s="3">
        <f>IF(A63="","",YEAR(B63))</f>
        <v>2030</v>
      </c>
    </row>
    <row r="64" spans="1:11" x14ac:dyDescent="0.25">
      <c r="A64" s="12">
        <f>IF(A63="","",IF(H63&lt;=0,"",IF(A63&gt;=$C$6,"",A63+1)))</f>
        <v>51</v>
      </c>
      <c r="B64" s="11">
        <f>IF(A64="","",EDATE($C$7,A64))</f>
        <v>47853</v>
      </c>
      <c r="C64" s="8">
        <f>IF(A64="","",H63)</f>
        <v>3258268.2</v>
      </c>
      <c r="D64" s="8">
        <f>IF(A64="","",ROUND(E64+F64,2))</f>
        <v>67666.89</v>
      </c>
      <c r="E64" s="8">
        <f>IF(A64="","",ROUND(C64*$C$5/12,2))</f>
        <v>44801.19</v>
      </c>
      <c r="F64" s="8">
        <f>IF(A64="","",IF(OR(A64=$C$6,IF($C$8="Annuity",ROUND(J64-E64,2),J64)&gt;C64),C64,IF($C$8="Annuity",ROUND(J64-E64,2),J64)))</f>
        <v>22865.7</v>
      </c>
      <c r="G64" s="4"/>
      <c r="H64" s="8">
        <f>IF(A64="","",ROUND(C64-F64-MIN(G64+0,C64-F64),2))</f>
        <v>3235402.5</v>
      </c>
      <c r="I64" s="10"/>
      <c r="J64" s="8">
        <f>IF(A64="","",IF(AND($C$9="Reduce the payment",G63+0&gt;0),IF($C$8="Annuity",IF($C$5=0,ROUND(C64/($C$6-A64+1),2),ROUND(C64*$C$5/12/(1-(1+$C$5/12)^(-($C$6-A64+1))),2)),ROUND(C64/($C$6-A64+1),2)),J63))</f>
        <v>67666.89</v>
      </c>
      <c r="K64" s="3">
        <f>IF(A64="","",YEAR(B64))</f>
        <v>2031</v>
      </c>
    </row>
    <row r="65" spans="1:11" x14ac:dyDescent="0.25">
      <c r="A65" s="12">
        <f>IF(A64="","",IF(H64&lt;=0,"",IF(A64&gt;=$C$6,"",A64+1)))</f>
        <v>52</v>
      </c>
      <c r="B65" s="11">
        <f>IF(A65="","",EDATE($C$7,A65))</f>
        <v>47884</v>
      </c>
      <c r="C65" s="8">
        <f>IF(A65="","",H64)</f>
        <v>3235402.5</v>
      </c>
      <c r="D65" s="8">
        <f>IF(A65="","",ROUND(E65+F65,2))</f>
        <v>67666.89</v>
      </c>
      <c r="E65" s="8">
        <f>IF(A65="","",ROUND(C65*$C$5/12,2))</f>
        <v>44486.78</v>
      </c>
      <c r="F65" s="8">
        <f>IF(A65="","",IF(OR(A65=$C$6,IF($C$8="Annuity",ROUND(J65-E65,2),J65)&gt;C65),C65,IF($C$8="Annuity",ROUND(J65-E65,2),J65)))</f>
        <v>23180.11</v>
      </c>
      <c r="G65" s="4"/>
      <c r="H65" s="8">
        <f>IF(A65="","",ROUND(C65-F65-MIN(G65+0,C65-F65),2))</f>
        <v>3212222.39</v>
      </c>
      <c r="I65" s="10"/>
      <c r="J65" s="8">
        <f>IF(A65="","",IF(AND($C$9="Reduce the payment",G64+0&gt;0),IF($C$8="Annuity",IF($C$5=0,ROUND(C65/($C$6-A65+1),2),ROUND(C65*$C$5/12/(1-(1+$C$5/12)^(-($C$6-A65+1))),2)),ROUND(C65/($C$6-A65+1),2)),J64))</f>
        <v>67666.89</v>
      </c>
      <c r="K65" s="3">
        <f>IF(A65="","",YEAR(B65))</f>
        <v>2031</v>
      </c>
    </row>
    <row r="66" spans="1:11" x14ac:dyDescent="0.25">
      <c r="A66" s="12">
        <f>IF(A65="","",IF(H65&lt;=0,"",IF(A65&gt;=$C$6,"",A65+1)))</f>
        <v>53</v>
      </c>
      <c r="B66" s="11">
        <f>IF(A66="","",EDATE($C$7,A66))</f>
        <v>47912</v>
      </c>
      <c r="C66" s="8">
        <f>IF(A66="","",H65)</f>
        <v>3212222.39</v>
      </c>
      <c r="D66" s="8">
        <f>IF(A66="","",ROUND(E66+F66,2))</f>
        <v>67666.89</v>
      </c>
      <c r="E66" s="8">
        <f>IF(A66="","",ROUND(C66*$C$5/12,2))</f>
        <v>44168.06</v>
      </c>
      <c r="F66" s="8">
        <f>IF(A66="","",IF(OR(A66=$C$6,IF($C$8="Annuity",ROUND(J66-E66,2),J66)&gt;C66),C66,IF($C$8="Annuity",ROUND(J66-E66,2),J66)))</f>
        <v>23498.83</v>
      </c>
      <c r="G66" s="4"/>
      <c r="H66" s="8">
        <f>IF(A66="","",ROUND(C66-F66-MIN(G66+0,C66-F66),2))</f>
        <v>3188723.56</v>
      </c>
      <c r="I66" s="10"/>
      <c r="J66" s="8">
        <f>IF(A66="","",IF(AND($C$9="Reduce the payment",G65+0&gt;0),IF($C$8="Annuity",IF($C$5=0,ROUND(C66/($C$6-A66+1),2),ROUND(C66*$C$5/12/(1-(1+$C$5/12)^(-($C$6-A66+1))),2)),ROUND(C66/($C$6-A66+1),2)),J65))</f>
        <v>67666.89</v>
      </c>
      <c r="K66" s="3">
        <f>IF(A66="","",YEAR(B66))</f>
        <v>2031</v>
      </c>
    </row>
    <row r="67" spans="1:11" x14ac:dyDescent="0.25">
      <c r="A67" s="12">
        <f>IF(A66="","",IF(H66&lt;=0,"",IF(A66&gt;=$C$6,"",A66+1)))</f>
        <v>54</v>
      </c>
      <c r="B67" s="11">
        <f>IF(A67="","",EDATE($C$7,A67))</f>
        <v>47943</v>
      </c>
      <c r="C67" s="8">
        <f>IF(A67="","",H66)</f>
        <v>3188723.56</v>
      </c>
      <c r="D67" s="8">
        <f>IF(A67="","",ROUND(E67+F67,2))</f>
        <v>67666.89</v>
      </c>
      <c r="E67" s="8">
        <f>IF(A67="","",ROUND(C67*$C$5/12,2))</f>
        <v>43844.95</v>
      </c>
      <c r="F67" s="8">
        <f>IF(A67="","",IF(OR(A67=$C$6,IF($C$8="Annuity",ROUND(J67-E67,2),J67)&gt;C67),C67,IF($C$8="Annuity",ROUND(J67-E67,2),J67)))</f>
        <v>23821.94</v>
      </c>
      <c r="G67" s="4"/>
      <c r="H67" s="8">
        <f>IF(A67="","",ROUND(C67-F67-MIN(G67+0,C67-F67),2))</f>
        <v>3164901.62</v>
      </c>
      <c r="I67" s="10"/>
      <c r="J67" s="8">
        <f>IF(A67="","",IF(AND($C$9="Reduce the payment",G66+0&gt;0),IF($C$8="Annuity",IF($C$5=0,ROUND(C67/($C$6-A67+1),2),ROUND(C67*$C$5/12/(1-(1+$C$5/12)^(-($C$6-A67+1))),2)),ROUND(C67/($C$6-A67+1),2)),J66))</f>
        <v>67666.89</v>
      </c>
      <c r="K67" s="3">
        <f>IF(A67="","",YEAR(B67))</f>
        <v>2031</v>
      </c>
    </row>
    <row r="68" spans="1:11" x14ac:dyDescent="0.25">
      <c r="A68" s="12">
        <f>IF(A67="","",IF(H67&lt;=0,"",IF(A67&gt;=$C$6,"",A67+1)))</f>
        <v>55</v>
      </c>
      <c r="B68" s="11">
        <f>IF(A68="","",EDATE($C$7,A68))</f>
        <v>47973</v>
      </c>
      <c r="C68" s="8">
        <f>IF(A68="","",H67)</f>
        <v>3164901.62</v>
      </c>
      <c r="D68" s="8">
        <f>IF(A68="","",ROUND(E68+F68,2))</f>
        <v>67666.89</v>
      </c>
      <c r="E68" s="8">
        <f>IF(A68="","",ROUND(C68*$C$5/12,2))</f>
        <v>43517.4</v>
      </c>
      <c r="F68" s="8">
        <f>IF(A68="","",IF(OR(A68=$C$6,IF($C$8="Annuity",ROUND(J68-E68,2),J68)&gt;C68),C68,IF($C$8="Annuity",ROUND(J68-E68,2),J68)))</f>
        <v>24149.49</v>
      </c>
      <c r="G68" s="4"/>
      <c r="H68" s="8">
        <f>IF(A68="","",ROUND(C68-F68-MIN(G68+0,C68-F68),2))</f>
        <v>3140752.13</v>
      </c>
      <c r="I68" s="10"/>
      <c r="J68" s="8">
        <f>IF(A68="","",IF(AND($C$9="Reduce the payment",G67+0&gt;0),IF($C$8="Annuity",IF($C$5=0,ROUND(C68/($C$6-A68+1),2),ROUND(C68*$C$5/12/(1-(1+$C$5/12)^(-($C$6-A68+1))),2)),ROUND(C68/($C$6-A68+1),2)),J67))</f>
        <v>67666.89</v>
      </c>
      <c r="K68" s="3">
        <f>IF(A68="","",YEAR(B68))</f>
        <v>2031</v>
      </c>
    </row>
    <row r="69" spans="1:11" x14ac:dyDescent="0.25">
      <c r="A69" s="12">
        <f>IF(A68="","",IF(H68&lt;=0,"",IF(A68&gt;=$C$6,"",A68+1)))</f>
        <v>56</v>
      </c>
      <c r="B69" s="11">
        <f>IF(A69="","",EDATE($C$7,A69))</f>
        <v>48004</v>
      </c>
      <c r="C69" s="8">
        <f>IF(A69="","",H68)</f>
        <v>3140752.13</v>
      </c>
      <c r="D69" s="8">
        <f>IF(A69="","",ROUND(E69+F69,2))</f>
        <v>67666.89</v>
      </c>
      <c r="E69" s="8">
        <f>IF(A69="","",ROUND(C69*$C$5/12,2))</f>
        <v>43185.34</v>
      </c>
      <c r="F69" s="8">
        <f>IF(A69="","",IF(OR(A69=$C$6,IF($C$8="Annuity",ROUND(J69-E69,2),J69)&gt;C69),C69,IF($C$8="Annuity",ROUND(J69-E69,2),J69)))</f>
        <v>24481.55</v>
      </c>
      <c r="G69" s="4"/>
      <c r="H69" s="8">
        <f>IF(A69="","",ROUND(C69-F69-MIN(G69+0,C69-F69),2))</f>
        <v>3116270.58</v>
      </c>
      <c r="I69" s="10"/>
      <c r="J69" s="8">
        <f>IF(A69="","",IF(AND($C$9="Reduce the payment",G68+0&gt;0),IF($C$8="Annuity",IF($C$5=0,ROUND(C69/($C$6-A69+1),2),ROUND(C69*$C$5/12/(1-(1+$C$5/12)^(-($C$6-A69+1))),2)),ROUND(C69/($C$6-A69+1),2)),J68))</f>
        <v>67666.89</v>
      </c>
      <c r="K69" s="3">
        <f>IF(A69="","",YEAR(B69))</f>
        <v>2031</v>
      </c>
    </row>
    <row r="70" spans="1:11" x14ac:dyDescent="0.25">
      <c r="A70" s="12">
        <f>IF(A69="","",IF(H69&lt;=0,"",IF(A69&gt;=$C$6,"",A69+1)))</f>
        <v>57</v>
      </c>
      <c r="B70" s="11">
        <f>IF(A70="","",EDATE($C$7,A70))</f>
        <v>48034</v>
      </c>
      <c r="C70" s="8">
        <f>IF(A70="","",H69)</f>
        <v>3116270.58</v>
      </c>
      <c r="D70" s="8">
        <f>IF(A70="","",ROUND(E70+F70,2))</f>
        <v>67666.89</v>
      </c>
      <c r="E70" s="8">
        <f>IF(A70="","",ROUND(C70*$C$5/12,2))</f>
        <v>42848.72</v>
      </c>
      <c r="F70" s="8">
        <f>IF(A70="","",IF(OR(A70=$C$6,IF($C$8="Annuity",ROUND(J70-E70,2),J70)&gt;C70),C70,IF($C$8="Annuity",ROUND(J70-E70,2),J70)))</f>
        <v>24818.17</v>
      </c>
      <c r="G70" s="4"/>
      <c r="H70" s="8">
        <f>IF(A70="","",ROUND(C70-F70-MIN(G70+0,C70-F70),2))</f>
        <v>3091452.41</v>
      </c>
      <c r="I70" s="10"/>
      <c r="J70" s="8">
        <f>IF(A70="","",IF(AND($C$9="Reduce the payment",G69+0&gt;0),IF($C$8="Annuity",IF($C$5=0,ROUND(C70/($C$6-A70+1),2),ROUND(C70*$C$5/12/(1-(1+$C$5/12)^(-($C$6-A70+1))),2)),ROUND(C70/($C$6-A70+1),2)),J69))</f>
        <v>67666.89</v>
      </c>
      <c r="K70" s="3">
        <f>IF(A70="","",YEAR(B70))</f>
        <v>2031</v>
      </c>
    </row>
    <row r="71" spans="1:11" x14ac:dyDescent="0.25">
      <c r="A71" s="12">
        <f>IF(A70="","",IF(H70&lt;=0,"",IF(A70&gt;=$C$6,"",A70+1)))</f>
        <v>58</v>
      </c>
      <c r="B71" s="11">
        <f>IF(A71="","",EDATE($C$7,A71))</f>
        <v>48065</v>
      </c>
      <c r="C71" s="8">
        <f>IF(A71="","",H70)</f>
        <v>3091452.41</v>
      </c>
      <c r="D71" s="8">
        <f>IF(A71="","",ROUND(E71+F71,2))</f>
        <v>67666.89</v>
      </c>
      <c r="E71" s="8">
        <f>IF(A71="","",ROUND(C71*$C$5/12,2))</f>
        <v>42507.47</v>
      </c>
      <c r="F71" s="8">
        <f>IF(A71="","",IF(OR(A71=$C$6,IF($C$8="Annuity",ROUND(J71-E71,2),J71)&gt;C71),C71,IF($C$8="Annuity",ROUND(J71-E71,2),J71)))</f>
        <v>25159.42</v>
      </c>
      <c r="G71" s="4"/>
      <c r="H71" s="8">
        <f>IF(A71="","",ROUND(C71-F71-MIN(G71+0,C71-F71),2))</f>
        <v>3066292.99</v>
      </c>
      <c r="I71" s="10"/>
      <c r="J71" s="8">
        <f>IF(A71="","",IF(AND($C$9="Reduce the payment",G70+0&gt;0),IF($C$8="Annuity",IF($C$5=0,ROUND(C71/($C$6-A71+1),2),ROUND(C71*$C$5/12/(1-(1+$C$5/12)^(-($C$6-A71+1))),2)),ROUND(C71/($C$6-A71+1),2)),J70))</f>
        <v>67666.89</v>
      </c>
      <c r="K71" s="3">
        <f>IF(A71="","",YEAR(B71))</f>
        <v>2031</v>
      </c>
    </row>
    <row r="72" spans="1:11" x14ac:dyDescent="0.25">
      <c r="A72" s="12">
        <f>IF(A71="","",IF(H71&lt;=0,"",IF(A71&gt;=$C$6,"",A71+1)))</f>
        <v>59</v>
      </c>
      <c r="B72" s="11">
        <f>IF(A72="","",EDATE($C$7,A72))</f>
        <v>48096</v>
      </c>
      <c r="C72" s="8">
        <f>IF(A72="","",H71)</f>
        <v>3066292.99</v>
      </c>
      <c r="D72" s="8">
        <f>IF(A72="","",ROUND(E72+F72,2))</f>
        <v>67666.89</v>
      </c>
      <c r="E72" s="8">
        <f>IF(A72="","",ROUND(C72*$C$5/12,2))</f>
        <v>42161.53</v>
      </c>
      <c r="F72" s="8">
        <f>IF(A72="","",IF(OR(A72=$C$6,IF($C$8="Annuity",ROUND(J72-E72,2),J72)&gt;C72),C72,IF($C$8="Annuity",ROUND(J72-E72,2),J72)))</f>
        <v>25505.36</v>
      </c>
      <c r="G72" s="4"/>
      <c r="H72" s="8">
        <f>IF(A72="","",ROUND(C72-F72-MIN(G72+0,C72-F72),2))</f>
        <v>3040787.63</v>
      </c>
      <c r="I72" s="10"/>
      <c r="J72" s="8">
        <f>IF(A72="","",IF(AND($C$9="Reduce the payment",G71+0&gt;0),IF($C$8="Annuity",IF($C$5=0,ROUND(C72/($C$6-A72+1),2),ROUND(C72*$C$5/12/(1-(1+$C$5/12)^(-($C$6-A72+1))),2)),ROUND(C72/($C$6-A72+1),2)),J71))</f>
        <v>67666.89</v>
      </c>
      <c r="K72" s="3">
        <f>IF(A72="","",YEAR(B72))</f>
        <v>2031</v>
      </c>
    </row>
    <row r="73" spans="1:11" x14ac:dyDescent="0.25">
      <c r="A73" s="12">
        <f>IF(A72="","",IF(H72&lt;=0,"",IF(A72&gt;=$C$6,"",A72+1)))</f>
        <v>60</v>
      </c>
      <c r="B73" s="11">
        <f>IF(A73="","",EDATE($C$7,A73))</f>
        <v>48126</v>
      </c>
      <c r="C73" s="8">
        <f>IF(A73="","",H72)</f>
        <v>3040787.63</v>
      </c>
      <c r="D73" s="8">
        <f>IF(A73="","",ROUND(E73+F73,2))</f>
        <v>67666.89</v>
      </c>
      <c r="E73" s="8">
        <f>IF(A73="","",ROUND(C73*$C$5/12,2))</f>
        <v>41810.83</v>
      </c>
      <c r="F73" s="8">
        <f>IF(A73="","",IF(OR(A73=$C$6,IF($C$8="Annuity",ROUND(J73-E73,2),J73)&gt;C73),C73,IF($C$8="Annuity",ROUND(J73-E73,2),J73)))</f>
        <v>25856.06</v>
      </c>
      <c r="G73" s="4"/>
      <c r="H73" s="8">
        <f>IF(A73="","",ROUND(C73-F73-MIN(G73+0,C73-F73),2))</f>
        <v>3014931.57</v>
      </c>
      <c r="I73" s="10"/>
      <c r="J73" s="8">
        <f>IF(A73="","",IF(AND($C$9="Reduce the payment",G72+0&gt;0),IF($C$8="Annuity",IF($C$5=0,ROUND(C73/($C$6-A73+1),2),ROUND(C73*$C$5/12/(1-(1+$C$5/12)^(-($C$6-A73+1))),2)),ROUND(C73/($C$6-A73+1),2)),J72))</f>
        <v>67666.89</v>
      </c>
      <c r="K73" s="3">
        <f>IF(A73="","",YEAR(B73))</f>
        <v>2031</v>
      </c>
    </row>
    <row r="74" spans="1:11" x14ac:dyDescent="0.25">
      <c r="A74" s="12">
        <f>IF(A73="","",IF(H73&lt;=0,"",IF(A73&gt;=$C$6,"",A73+1)))</f>
        <v>61</v>
      </c>
      <c r="B74" s="11">
        <f>IF(A74="","",EDATE($C$7,A74))</f>
        <v>48157</v>
      </c>
      <c r="C74" s="8">
        <f>IF(A74="","",H73)</f>
        <v>3014931.57</v>
      </c>
      <c r="D74" s="8">
        <f>IF(A74="","",ROUND(E74+F74,2))</f>
        <v>67666.89</v>
      </c>
      <c r="E74" s="8">
        <f>IF(A74="","",ROUND(C74*$C$5/12,2))</f>
        <v>41455.31</v>
      </c>
      <c r="F74" s="8">
        <f>IF(A74="","",IF(OR(A74=$C$6,IF($C$8="Annuity",ROUND(J74-E74,2),J74)&gt;C74),C74,IF($C$8="Annuity",ROUND(J74-E74,2),J74)))</f>
        <v>26211.58</v>
      </c>
      <c r="G74" s="4"/>
      <c r="H74" s="8">
        <f>IF(A74="","",ROUND(C74-F74-MIN(G74+0,C74-F74),2))</f>
        <v>2988719.99</v>
      </c>
      <c r="I74" s="10"/>
      <c r="J74" s="8">
        <f>IF(A74="","",IF(AND($C$9="Reduce the payment",G73+0&gt;0),IF($C$8="Annuity",IF($C$5=0,ROUND(C74/($C$6-A74+1),2),ROUND(C74*$C$5/12/(1-(1+$C$5/12)^(-($C$6-A74+1))),2)),ROUND(C74/($C$6-A74+1),2)),J73))</f>
        <v>67666.89</v>
      </c>
      <c r="K74" s="3">
        <f>IF(A74="","",YEAR(B74))</f>
        <v>2031</v>
      </c>
    </row>
    <row r="75" spans="1:11" x14ac:dyDescent="0.25">
      <c r="A75" s="12">
        <f>IF(A74="","",IF(H74&lt;=0,"",IF(A74&gt;=$C$6,"",A74+1)))</f>
        <v>62</v>
      </c>
      <c r="B75" s="11">
        <f>IF(A75="","",EDATE($C$7,A75))</f>
        <v>48187</v>
      </c>
      <c r="C75" s="8">
        <f>IF(A75="","",H74)</f>
        <v>2988719.99</v>
      </c>
      <c r="D75" s="8">
        <f>IF(A75="","",ROUND(E75+F75,2))</f>
        <v>67666.89</v>
      </c>
      <c r="E75" s="8">
        <f>IF(A75="","",ROUND(C75*$C$5/12,2))</f>
        <v>41094.9</v>
      </c>
      <c r="F75" s="8">
        <f>IF(A75="","",IF(OR(A75=$C$6,IF($C$8="Annuity",ROUND(J75-E75,2),J75)&gt;C75),C75,IF($C$8="Annuity",ROUND(J75-E75,2),J75)))</f>
        <v>26571.99</v>
      </c>
      <c r="G75" s="4"/>
      <c r="H75" s="8">
        <f>IF(A75="","",ROUND(C75-F75-MIN(G75+0,C75-F75),2))</f>
        <v>2962148</v>
      </c>
      <c r="I75" s="10"/>
      <c r="J75" s="8">
        <f>IF(A75="","",IF(AND($C$9="Reduce the payment",G74+0&gt;0),IF($C$8="Annuity",IF($C$5=0,ROUND(C75/($C$6-A75+1),2),ROUND(C75*$C$5/12/(1-(1+$C$5/12)^(-($C$6-A75+1))),2)),ROUND(C75/($C$6-A75+1),2)),J74))</f>
        <v>67666.89</v>
      </c>
      <c r="K75" s="3">
        <f>IF(A75="","",YEAR(B75))</f>
        <v>2031</v>
      </c>
    </row>
    <row r="76" spans="1:11" x14ac:dyDescent="0.25">
      <c r="A76" s="12">
        <f>IF(A75="","",IF(H75&lt;=0,"",IF(A75&gt;=$C$6,"",A75+1)))</f>
        <v>63</v>
      </c>
      <c r="B76" s="11">
        <f>IF(A76="","",EDATE($C$7,A76))</f>
        <v>48218</v>
      </c>
      <c r="C76" s="8">
        <f>IF(A76="","",H75)</f>
        <v>2962148</v>
      </c>
      <c r="D76" s="8">
        <f>IF(A76="","",ROUND(E76+F76,2))</f>
        <v>67666.89</v>
      </c>
      <c r="E76" s="8">
        <f>IF(A76="","",ROUND(C76*$C$5/12,2))</f>
        <v>40729.54</v>
      </c>
      <c r="F76" s="8">
        <f>IF(A76="","",IF(OR(A76=$C$6,IF($C$8="Annuity",ROUND(J76-E76,2),J76)&gt;C76),C76,IF($C$8="Annuity",ROUND(J76-E76,2),J76)))</f>
        <v>26937.35</v>
      </c>
      <c r="G76" s="4"/>
      <c r="H76" s="8">
        <f>IF(A76="","",ROUND(C76-F76-MIN(G76+0,C76-F76),2))</f>
        <v>2935210.65</v>
      </c>
      <c r="I76" s="10"/>
      <c r="J76" s="8">
        <f>IF(A76="","",IF(AND($C$9="Reduce the payment",G75+0&gt;0),IF($C$8="Annuity",IF($C$5=0,ROUND(C76/($C$6-A76+1),2),ROUND(C76*$C$5/12/(1-(1+$C$5/12)^(-($C$6-A76+1))),2)),ROUND(C76/($C$6-A76+1),2)),J75))</f>
        <v>67666.89</v>
      </c>
      <c r="K76" s="3">
        <f>IF(A76="","",YEAR(B76))</f>
        <v>2032</v>
      </c>
    </row>
    <row r="77" spans="1:11" x14ac:dyDescent="0.25">
      <c r="A77" s="12">
        <f>IF(A76="","",IF(H76&lt;=0,"",IF(A76&gt;=$C$6,"",A76+1)))</f>
        <v>64</v>
      </c>
      <c r="B77" s="11">
        <f>IF(A77="","",EDATE($C$7,A77))</f>
        <v>48249</v>
      </c>
      <c r="C77" s="8">
        <f>IF(A77="","",H76)</f>
        <v>2935210.65</v>
      </c>
      <c r="D77" s="8">
        <f>IF(A77="","",ROUND(E77+F77,2))</f>
        <v>67666.89</v>
      </c>
      <c r="E77" s="8">
        <f>IF(A77="","",ROUND(C77*$C$5/12,2))</f>
        <v>40359.15</v>
      </c>
      <c r="F77" s="8">
        <f>IF(A77="","",IF(OR(A77=$C$6,IF($C$8="Annuity",ROUND(J77-E77,2),J77)&gt;C77),C77,IF($C$8="Annuity",ROUND(J77-E77,2),J77)))</f>
        <v>27307.74</v>
      </c>
      <c r="G77" s="4"/>
      <c r="H77" s="8">
        <f>IF(A77="","",ROUND(C77-F77-MIN(G77+0,C77-F77),2))</f>
        <v>2907902.91</v>
      </c>
      <c r="I77" s="10"/>
      <c r="J77" s="8">
        <f>IF(A77="","",IF(AND($C$9="Reduce the payment",G76+0&gt;0),IF($C$8="Annuity",IF($C$5=0,ROUND(C77/($C$6-A77+1),2),ROUND(C77*$C$5/12/(1-(1+$C$5/12)^(-($C$6-A77+1))),2)),ROUND(C77/($C$6-A77+1),2)),J76))</f>
        <v>67666.89</v>
      </c>
      <c r="K77" s="3">
        <f>IF(A77="","",YEAR(B77))</f>
        <v>2032</v>
      </c>
    </row>
    <row r="78" spans="1:11" x14ac:dyDescent="0.25">
      <c r="A78" s="12">
        <f>IF(A77="","",IF(H77&lt;=0,"",IF(A77&gt;=$C$6,"",A77+1)))</f>
        <v>65</v>
      </c>
      <c r="B78" s="11">
        <f>IF(A78="","",EDATE($C$7,A78))</f>
        <v>48278</v>
      </c>
      <c r="C78" s="8">
        <f>IF(A78="","",H77)</f>
        <v>2907902.91</v>
      </c>
      <c r="D78" s="8">
        <f>IF(A78="","",ROUND(E78+F78,2))</f>
        <v>67666.89</v>
      </c>
      <c r="E78" s="8">
        <f>IF(A78="","",ROUND(C78*$C$5/12,2))</f>
        <v>39983.67</v>
      </c>
      <c r="F78" s="8">
        <f>IF(A78="","",IF(OR(A78=$C$6,IF($C$8="Annuity",ROUND(J78-E78,2),J78)&gt;C78),C78,IF($C$8="Annuity",ROUND(J78-E78,2),J78)))</f>
        <v>27683.22</v>
      </c>
      <c r="G78" s="4"/>
      <c r="H78" s="8">
        <f>IF(A78="","",ROUND(C78-F78-MIN(G78+0,C78-F78),2))</f>
        <v>2880219.69</v>
      </c>
      <c r="I78" s="10"/>
      <c r="J78" s="8">
        <f>IF(A78="","",IF(AND($C$9="Reduce the payment",G77+0&gt;0),IF($C$8="Annuity",IF($C$5=0,ROUND(C78/($C$6-A78+1),2),ROUND(C78*$C$5/12/(1-(1+$C$5/12)^(-($C$6-A78+1))),2)),ROUND(C78/($C$6-A78+1),2)),J77))</f>
        <v>67666.89</v>
      </c>
      <c r="K78" s="3">
        <f>IF(A78="","",YEAR(B78))</f>
        <v>2032</v>
      </c>
    </row>
    <row r="79" spans="1:11" x14ac:dyDescent="0.25">
      <c r="A79" s="12">
        <f>IF(A78="","",IF(H78&lt;=0,"",IF(A78&gt;=$C$6,"",A78+1)))</f>
        <v>66</v>
      </c>
      <c r="B79" s="11">
        <f>IF(A79="","",EDATE($C$7,A79))</f>
        <v>48309</v>
      </c>
      <c r="C79" s="8">
        <f>IF(A79="","",H78)</f>
        <v>2880219.69</v>
      </c>
      <c r="D79" s="8">
        <f>IF(A79="","",ROUND(E79+F79,2))</f>
        <v>67666.89</v>
      </c>
      <c r="E79" s="8">
        <f>IF(A79="","",ROUND(C79*$C$5/12,2))</f>
        <v>39603.02</v>
      </c>
      <c r="F79" s="8">
        <f>IF(A79="","",IF(OR(A79=$C$6,IF($C$8="Annuity",ROUND(J79-E79,2),J79)&gt;C79),C79,IF($C$8="Annuity",ROUND(J79-E79,2),J79)))</f>
        <v>28063.87</v>
      </c>
      <c r="G79" s="4"/>
      <c r="H79" s="8">
        <f>IF(A79="","",ROUND(C79-F79-MIN(G79+0,C79-F79),2))</f>
        <v>2852155.82</v>
      </c>
      <c r="I79" s="10"/>
      <c r="J79" s="8">
        <f>IF(A79="","",IF(AND($C$9="Reduce the payment",G78+0&gt;0),IF($C$8="Annuity",IF($C$5=0,ROUND(C79/($C$6-A79+1),2),ROUND(C79*$C$5/12/(1-(1+$C$5/12)^(-($C$6-A79+1))),2)),ROUND(C79/($C$6-A79+1),2)),J78))</f>
        <v>67666.89</v>
      </c>
      <c r="K79" s="3">
        <f>IF(A79="","",YEAR(B79))</f>
        <v>2032</v>
      </c>
    </row>
    <row r="80" spans="1:11" x14ac:dyDescent="0.25">
      <c r="A80" s="12">
        <f>IF(A79="","",IF(H79&lt;=0,"",IF(A79&gt;=$C$6,"",A79+1)))</f>
        <v>67</v>
      </c>
      <c r="B80" s="11">
        <f>IF(A80="","",EDATE($C$7,A80))</f>
        <v>48339</v>
      </c>
      <c r="C80" s="8">
        <f>IF(A80="","",H79)</f>
        <v>2852155.82</v>
      </c>
      <c r="D80" s="8">
        <f>IF(A80="","",ROUND(E80+F80,2))</f>
        <v>67666.89</v>
      </c>
      <c r="E80" s="8">
        <f>IF(A80="","",ROUND(C80*$C$5/12,2))</f>
        <v>39217.14</v>
      </c>
      <c r="F80" s="8">
        <f>IF(A80="","",IF(OR(A80=$C$6,IF($C$8="Annuity",ROUND(J80-E80,2),J80)&gt;C80),C80,IF($C$8="Annuity",ROUND(J80-E80,2),J80)))</f>
        <v>28449.75</v>
      </c>
      <c r="G80" s="4"/>
      <c r="H80" s="8">
        <f>IF(A80="","",ROUND(C80-F80-MIN(G80+0,C80-F80),2))</f>
        <v>2823706.07</v>
      </c>
      <c r="I80" s="10"/>
      <c r="J80" s="8">
        <f>IF(A80="","",IF(AND($C$9="Reduce the payment",G79+0&gt;0),IF($C$8="Annuity",IF($C$5=0,ROUND(C80/($C$6-A80+1),2),ROUND(C80*$C$5/12/(1-(1+$C$5/12)^(-($C$6-A80+1))),2)),ROUND(C80/($C$6-A80+1),2)),J79))</f>
        <v>67666.89</v>
      </c>
      <c r="K80" s="3">
        <f>IF(A80="","",YEAR(B80))</f>
        <v>2032</v>
      </c>
    </row>
    <row r="81" spans="1:11" x14ac:dyDescent="0.25">
      <c r="A81" s="12">
        <f>IF(A80="","",IF(H80&lt;=0,"",IF(A80&gt;=$C$6,"",A80+1)))</f>
        <v>68</v>
      </c>
      <c r="B81" s="11">
        <f>IF(A81="","",EDATE($C$7,A81))</f>
        <v>48370</v>
      </c>
      <c r="C81" s="8">
        <f>IF(A81="","",H80)</f>
        <v>2823706.07</v>
      </c>
      <c r="D81" s="8">
        <f>IF(A81="","",ROUND(E81+F81,2))</f>
        <v>67666.89</v>
      </c>
      <c r="E81" s="8">
        <f>IF(A81="","",ROUND(C81*$C$5/12,2))</f>
        <v>38825.96</v>
      </c>
      <c r="F81" s="8">
        <f>IF(A81="","",IF(OR(A81=$C$6,IF($C$8="Annuity",ROUND(J81-E81,2),J81)&gt;C81),C81,IF($C$8="Annuity",ROUND(J81-E81,2),J81)))</f>
        <v>28840.93</v>
      </c>
      <c r="G81" s="4"/>
      <c r="H81" s="8">
        <f>IF(A81="","",ROUND(C81-F81-MIN(G81+0,C81-F81),2))</f>
        <v>2794865.14</v>
      </c>
      <c r="I81" s="10"/>
      <c r="J81" s="8">
        <f>IF(A81="","",IF(AND($C$9="Reduce the payment",G80+0&gt;0),IF($C$8="Annuity",IF($C$5=0,ROUND(C81/($C$6-A81+1),2),ROUND(C81*$C$5/12/(1-(1+$C$5/12)^(-($C$6-A81+1))),2)),ROUND(C81/($C$6-A81+1),2)),J80))</f>
        <v>67666.89</v>
      </c>
      <c r="K81" s="3">
        <f>IF(A81="","",YEAR(B81))</f>
        <v>2032</v>
      </c>
    </row>
    <row r="82" spans="1:11" x14ac:dyDescent="0.25">
      <c r="A82" s="12">
        <f>IF(A81="","",IF(H81&lt;=0,"",IF(A81&gt;=$C$6,"",A81+1)))</f>
        <v>69</v>
      </c>
      <c r="B82" s="11">
        <f>IF(A82="","",EDATE($C$7,A82))</f>
        <v>48400</v>
      </c>
      <c r="C82" s="8">
        <f>IF(A82="","",H81)</f>
        <v>2794865.14</v>
      </c>
      <c r="D82" s="8">
        <f>IF(A82="","",ROUND(E82+F82,2))</f>
        <v>67666.89</v>
      </c>
      <c r="E82" s="8">
        <f>IF(A82="","",ROUND(C82*$C$5/12,2))</f>
        <v>38429.4</v>
      </c>
      <c r="F82" s="8">
        <f>IF(A82="","",IF(OR(A82=$C$6,IF($C$8="Annuity",ROUND(J82-E82,2),J82)&gt;C82),C82,IF($C$8="Annuity",ROUND(J82-E82,2),J82)))</f>
        <v>29237.49</v>
      </c>
      <c r="G82" s="4"/>
      <c r="H82" s="8">
        <f>IF(A82="","",ROUND(C82-F82-MIN(G82+0,C82-F82),2))</f>
        <v>2765627.65</v>
      </c>
      <c r="I82" s="10"/>
      <c r="J82" s="8">
        <f>IF(A82="","",IF(AND($C$9="Reduce the payment",G81+0&gt;0),IF($C$8="Annuity",IF($C$5=0,ROUND(C82/($C$6-A82+1),2),ROUND(C82*$C$5/12/(1-(1+$C$5/12)^(-($C$6-A82+1))),2)),ROUND(C82/($C$6-A82+1),2)),J81))</f>
        <v>67666.89</v>
      </c>
      <c r="K82" s="3">
        <f>IF(A82="","",YEAR(B82))</f>
        <v>2032</v>
      </c>
    </row>
    <row r="83" spans="1:11" x14ac:dyDescent="0.25">
      <c r="A83" s="12">
        <f>IF(A82="","",IF(H82&lt;=0,"",IF(A82&gt;=$C$6,"",A82+1)))</f>
        <v>70</v>
      </c>
      <c r="B83" s="11">
        <f>IF(A83="","",EDATE($C$7,A83))</f>
        <v>48431</v>
      </c>
      <c r="C83" s="8">
        <f>IF(A83="","",H82)</f>
        <v>2765627.65</v>
      </c>
      <c r="D83" s="8">
        <f>IF(A83="","",ROUND(E83+F83,2))</f>
        <v>67666.89</v>
      </c>
      <c r="E83" s="8">
        <f>IF(A83="","",ROUND(C83*$C$5/12,2))</f>
        <v>38027.38</v>
      </c>
      <c r="F83" s="8">
        <f>IF(A83="","",IF(OR(A83=$C$6,IF($C$8="Annuity",ROUND(J83-E83,2),J83)&gt;C83),C83,IF($C$8="Annuity",ROUND(J83-E83,2),J83)))</f>
        <v>29639.51</v>
      </c>
      <c r="G83" s="4"/>
      <c r="H83" s="8">
        <f>IF(A83="","",ROUND(C83-F83-MIN(G83+0,C83-F83),2))</f>
        <v>2735988.14</v>
      </c>
      <c r="I83" s="10"/>
      <c r="J83" s="8">
        <f>IF(A83="","",IF(AND($C$9="Reduce the payment",G82+0&gt;0),IF($C$8="Annuity",IF($C$5=0,ROUND(C83/($C$6-A83+1),2),ROUND(C83*$C$5/12/(1-(1+$C$5/12)^(-($C$6-A83+1))),2)),ROUND(C83/($C$6-A83+1),2)),J82))</f>
        <v>67666.89</v>
      </c>
      <c r="K83" s="3">
        <f>IF(A83="","",YEAR(B83))</f>
        <v>2032</v>
      </c>
    </row>
    <row r="84" spans="1:11" x14ac:dyDescent="0.25">
      <c r="A84" s="12">
        <f>IF(A83="","",IF(H83&lt;=0,"",IF(A83&gt;=$C$6,"",A83+1)))</f>
        <v>71</v>
      </c>
      <c r="B84" s="11">
        <f>IF(A84="","",EDATE($C$7,A84))</f>
        <v>48462</v>
      </c>
      <c r="C84" s="8">
        <f>IF(A84="","",H83)</f>
        <v>2735988.14</v>
      </c>
      <c r="D84" s="8">
        <f>IF(A84="","",ROUND(E84+F84,2))</f>
        <v>67666.89</v>
      </c>
      <c r="E84" s="8">
        <f>IF(A84="","",ROUND(C84*$C$5/12,2))</f>
        <v>37619.84</v>
      </c>
      <c r="F84" s="8">
        <f>IF(A84="","",IF(OR(A84=$C$6,IF($C$8="Annuity",ROUND(J84-E84,2),J84)&gt;C84),C84,IF($C$8="Annuity",ROUND(J84-E84,2),J84)))</f>
        <v>30047.05</v>
      </c>
      <c r="G84" s="4"/>
      <c r="H84" s="8">
        <f>IF(A84="","",ROUND(C84-F84-MIN(G84+0,C84-F84),2))</f>
        <v>2705941.09</v>
      </c>
      <c r="I84" s="10"/>
      <c r="J84" s="8">
        <f>IF(A84="","",IF(AND($C$9="Reduce the payment",G83+0&gt;0),IF($C$8="Annuity",IF($C$5=0,ROUND(C84/($C$6-A84+1),2),ROUND(C84*$C$5/12/(1-(1+$C$5/12)^(-($C$6-A84+1))),2)),ROUND(C84/($C$6-A84+1),2)),J83))</f>
        <v>67666.89</v>
      </c>
      <c r="K84" s="3">
        <f>IF(A84="","",YEAR(B84))</f>
        <v>2032</v>
      </c>
    </row>
    <row r="85" spans="1:11" x14ac:dyDescent="0.25">
      <c r="A85" s="12">
        <f>IF(A84="","",IF(H84&lt;=0,"",IF(A84&gt;=$C$6,"",A84+1)))</f>
        <v>72</v>
      </c>
      <c r="B85" s="11">
        <f>IF(A85="","",EDATE($C$7,A85))</f>
        <v>48492</v>
      </c>
      <c r="C85" s="8">
        <f>IF(A85="","",H84)</f>
        <v>2705941.09</v>
      </c>
      <c r="D85" s="8">
        <f>IF(A85="","",ROUND(E85+F85,2))</f>
        <v>67666.89</v>
      </c>
      <c r="E85" s="8">
        <f>IF(A85="","",ROUND(C85*$C$5/12,2))</f>
        <v>37206.69</v>
      </c>
      <c r="F85" s="8">
        <f>IF(A85="","",IF(OR(A85=$C$6,IF($C$8="Annuity",ROUND(J85-E85,2),J85)&gt;C85),C85,IF($C$8="Annuity",ROUND(J85-E85,2),J85)))</f>
        <v>30460.2</v>
      </c>
      <c r="G85" s="4"/>
      <c r="H85" s="8">
        <f>IF(A85="","",ROUND(C85-F85-MIN(G85+0,C85-F85),2))</f>
        <v>2675480.89</v>
      </c>
      <c r="I85" s="10"/>
      <c r="J85" s="8">
        <f>IF(A85="","",IF(AND($C$9="Reduce the payment",G84+0&gt;0),IF($C$8="Annuity",IF($C$5=0,ROUND(C85/($C$6-A85+1),2),ROUND(C85*$C$5/12/(1-(1+$C$5/12)^(-($C$6-A85+1))),2)),ROUND(C85/($C$6-A85+1),2)),J84))</f>
        <v>67666.89</v>
      </c>
      <c r="K85" s="3">
        <f>IF(A85="","",YEAR(B85))</f>
        <v>2032</v>
      </c>
    </row>
    <row r="86" spans="1:11" x14ac:dyDescent="0.25">
      <c r="A86" s="12">
        <f>IF(A85="","",IF(H85&lt;=0,"",IF(A85&gt;=$C$6,"",A85+1)))</f>
        <v>73</v>
      </c>
      <c r="B86" s="11">
        <f>IF(A86="","",EDATE($C$7,A86))</f>
        <v>48523</v>
      </c>
      <c r="C86" s="8">
        <f>IF(A86="","",H85)</f>
        <v>2675480.89</v>
      </c>
      <c r="D86" s="8">
        <f>IF(A86="","",ROUND(E86+F86,2))</f>
        <v>67666.89</v>
      </c>
      <c r="E86" s="8">
        <f>IF(A86="","",ROUND(C86*$C$5/12,2))</f>
        <v>36787.86</v>
      </c>
      <c r="F86" s="8">
        <f>IF(A86="","",IF(OR(A86=$C$6,IF($C$8="Annuity",ROUND(J86-E86,2),J86)&gt;C86),C86,IF($C$8="Annuity",ROUND(J86-E86,2),J86)))</f>
        <v>30879.03</v>
      </c>
      <c r="G86" s="4"/>
      <c r="H86" s="8">
        <f>IF(A86="","",ROUND(C86-F86-MIN(G86+0,C86-F86),2))</f>
        <v>2644601.86</v>
      </c>
      <c r="I86" s="10"/>
      <c r="J86" s="8">
        <f>IF(A86="","",IF(AND($C$9="Reduce the payment",G85+0&gt;0),IF($C$8="Annuity",IF($C$5=0,ROUND(C86/($C$6-A86+1),2),ROUND(C86*$C$5/12/(1-(1+$C$5/12)^(-($C$6-A86+1))),2)),ROUND(C86/($C$6-A86+1),2)),J85))</f>
        <v>67666.89</v>
      </c>
      <c r="K86" s="3">
        <f>IF(A86="","",YEAR(B86))</f>
        <v>2032</v>
      </c>
    </row>
    <row r="87" spans="1:11" x14ac:dyDescent="0.25">
      <c r="A87" s="12">
        <f>IF(A86="","",IF(H86&lt;=0,"",IF(A86&gt;=$C$6,"",A86+1)))</f>
        <v>74</v>
      </c>
      <c r="B87" s="11">
        <f>IF(A87="","",EDATE($C$7,A87))</f>
        <v>48553</v>
      </c>
      <c r="C87" s="8">
        <f>IF(A87="","",H86)</f>
        <v>2644601.86</v>
      </c>
      <c r="D87" s="8">
        <f>IF(A87="","",ROUND(E87+F87,2))</f>
        <v>67666.89</v>
      </c>
      <c r="E87" s="8">
        <f>IF(A87="","",ROUND(C87*$C$5/12,2))</f>
        <v>36363.28</v>
      </c>
      <c r="F87" s="8">
        <f>IF(A87="","",IF(OR(A87=$C$6,IF($C$8="Annuity",ROUND(J87-E87,2),J87)&gt;C87),C87,IF($C$8="Annuity",ROUND(J87-E87,2),J87)))</f>
        <v>31303.61</v>
      </c>
      <c r="G87" s="4"/>
      <c r="H87" s="8">
        <f>IF(A87="","",ROUND(C87-F87-MIN(G87+0,C87-F87),2))</f>
        <v>2613298.25</v>
      </c>
      <c r="I87" s="10"/>
      <c r="J87" s="8">
        <f>IF(A87="","",IF(AND($C$9="Reduce the payment",G86+0&gt;0),IF($C$8="Annuity",IF($C$5=0,ROUND(C87/($C$6-A87+1),2),ROUND(C87*$C$5/12/(1-(1+$C$5/12)^(-($C$6-A87+1))),2)),ROUND(C87/($C$6-A87+1),2)),J86))</f>
        <v>67666.89</v>
      </c>
      <c r="K87" s="3">
        <f>IF(A87="","",YEAR(B87))</f>
        <v>2032</v>
      </c>
    </row>
    <row r="88" spans="1:11" x14ac:dyDescent="0.25">
      <c r="A88" s="12">
        <f>IF(A87="","",IF(H87&lt;=0,"",IF(A87&gt;=$C$6,"",A87+1)))</f>
        <v>75</v>
      </c>
      <c r="B88" s="11">
        <f>IF(A88="","",EDATE($C$7,A88))</f>
        <v>48584</v>
      </c>
      <c r="C88" s="8">
        <f>IF(A88="","",H87)</f>
        <v>2613298.25</v>
      </c>
      <c r="D88" s="8">
        <f>IF(A88="","",ROUND(E88+F88,2))</f>
        <v>67666.89</v>
      </c>
      <c r="E88" s="8">
        <f>IF(A88="","",ROUND(C88*$C$5/12,2))</f>
        <v>35932.85</v>
      </c>
      <c r="F88" s="8">
        <f>IF(A88="","",IF(OR(A88=$C$6,IF($C$8="Annuity",ROUND(J88-E88,2),J88)&gt;C88),C88,IF($C$8="Annuity",ROUND(J88-E88,2),J88)))</f>
        <v>31734.04</v>
      </c>
      <c r="G88" s="4"/>
      <c r="H88" s="8">
        <f>IF(A88="","",ROUND(C88-F88-MIN(G88+0,C88-F88),2))</f>
        <v>2581564.21</v>
      </c>
      <c r="I88" s="10"/>
      <c r="J88" s="8">
        <f>IF(A88="","",IF(AND($C$9="Reduce the payment",G87+0&gt;0),IF($C$8="Annuity",IF($C$5=0,ROUND(C88/($C$6-A88+1),2),ROUND(C88*$C$5/12/(1-(1+$C$5/12)^(-($C$6-A88+1))),2)),ROUND(C88/($C$6-A88+1),2)),J87))</f>
        <v>67666.89</v>
      </c>
      <c r="K88" s="3">
        <f>IF(A88="","",YEAR(B88))</f>
        <v>2033</v>
      </c>
    </row>
    <row r="89" spans="1:11" x14ac:dyDescent="0.25">
      <c r="A89" s="12">
        <f>IF(A88="","",IF(H88&lt;=0,"",IF(A88&gt;=$C$6,"",A88+1)))</f>
        <v>76</v>
      </c>
      <c r="B89" s="11">
        <f>IF(A89="","",EDATE($C$7,A89))</f>
        <v>48615</v>
      </c>
      <c r="C89" s="8">
        <f>IF(A89="","",H88)</f>
        <v>2581564.21</v>
      </c>
      <c r="D89" s="8">
        <f>IF(A89="","",ROUND(E89+F89,2))</f>
        <v>67666.89</v>
      </c>
      <c r="E89" s="8">
        <f>IF(A89="","",ROUND(C89*$C$5/12,2))</f>
        <v>35496.51</v>
      </c>
      <c r="F89" s="8">
        <f>IF(A89="","",IF(OR(A89=$C$6,IF($C$8="Annuity",ROUND(J89-E89,2),J89)&gt;C89),C89,IF($C$8="Annuity",ROUND(J89-E89,2),J89)))</f>
        <v>32170.38</v>
      </c>
      <c r="G89" s="4"/>
      <c r="H89" s="8">
        <f>IF(A89="","",ROUND(C89-F89-MIN(G89+0,C89-F89),2))</f>
        <v>2549393.83</v>
      </c>
      <c r="I89" s="10"/>
      <c r="J89" s="8">
        <f>IF(A89="","",IF(AND($C$9="Reduce the payment",G88+0&gt;0),IF($C$8="Annuity",IF($C$5=0,ROUND(C89/($C$6-A89+1),2),ROUND(C89*$C$5/12/(1-(1+$C$5/12)^(-($C$6-A89+1))),2)),ROUND(C89/($C$6-A89+1),2)),J88))</f>
        <v>67666.89</v>
      </c>
      <c r="K89" s="3">
        <f>IF(A89="","",YEAR(B89))</f>
        <v>2033</v>
      </c>
    </row>
    <row r="90" spans="1:11" x14ac:dyDescent="0.25">
      <c r="A90" s="12">
        <f>IF(A89="","",IF(H89&lt;=0,"",IF(A89&gt;=$C$6,"",A89+1)))</f>
        <v>77</v>
      </c>
      <c r="B90" s="11">
        <f>IF(A90="","",EDATE($C$7,A90))</f>
        <v>48643</v>
      </c>
      <c r="C90" s="8">
        <f>IF(A90="","",H89)</f>
        <v>2549393.83</v>
      </c>
      <c r="D90" s="8">
        <f>IF(A90="","",ROUND(E90+F90,2))</f>
        <v>67666.89</v>
      </c>
      <c r="E90" s="8">
        <f>IF(A90="","",ROUND(C90*$C$5/12,2))</f>
        <v>35054.17</v>
      </c>
      <c r="F90" s="8">
        <f>IF(A90="","",IF(OR(A90=$C$6,IF($C$8="Annuity",ROUND(J90-E90,2),J90)&gt;C90),C90,IF($C$8="Annuity",ROUND(J90-E90,2),J90)))</f>
        <v>32612.72</v>
      </c>
      <c r="G90" s="4"/>
      <c r="H90" s="8">
        <f>IF(A90="","",ROUND(C90-F90-MIN(G90+0,C90-F90),2))</f>
        <v>2516781.11</v>
      </c>
      <c r="I90" s="10"/>
      <c r="J90" s="8">
        <f>IF(A90="","",IF(AND($C$9="Reduce the payment",G89+0&gt;0),IF($C$8="Annuity",IF($C$5=0,ROUND(C90/($C$6-A90+1),2),ROUND(C90*$C$5/12/(1-(1+$C$5/12)^(-($C$6-A90+1))),2)),ROUND(C90/($C$6-A90+1),2)),J89))</f>
        <v>67666.89</v>
      </c>
      <c r="K90" s="3">
        <f>IF(A90="","",YEAR(B90))</f>
        <v>2033</v>
      </c>
    </row>
    <row r="91" spans="1:11" x14ac:dyDescent="0.25">
      <c r="A91" s="12">
        <f>IF(A90="","",IF(H90&lt;=0,"",IF(A90&gt;=$C$6,"",A90+1)))</f>
        <v>78</v>
      </c>
      <c r="B91" s="11">
        <f>IF(A91="","",EDATE($C$7,A91))</f>
        <v>48674</v>
      </c>
      <c r="C91" s="8">
        <f>IF(A91="","",H90)</f>
        <v>2516781.11</v>
      </c>
      <c r="D91" s="8">
        <f>IF(A91="","",ROUND(E91+F91,2))</f>
        <v>67666.89</v>
      </c>
      <c r="E91" s="8">
        <f>IF(A91="","",ROUND(C91*$C$5/12,2))</f>
        <v>34605.74</v>
      </c>
      <c r="F91" s="8">
        <f>IF(A91="","",IF(OR(A91=$C$6,IF($C$8="Annuity",ROUND(J91-E91,2),J91)&gt;C91),C91,IF($C$8="Annuity",ROUND(J91-E91,2),J91)))</f>
        <v>33061.15</v>
      </c>
      <c r="G91" s="4"/>
      <c r="H91" s="8">
        <f>IF(A91="","",ROUND(C91-F91-MIN(G91+0,C91-F91),2))</f>
        <v>2483719.96</v>
      </c>
      <c r="I91" s="10"/>
      <c r="J91" s="8">
        <f>IF(A91="","",IF(AND($C$9="Reduce the payment",G90+0&gt;0),IF($C$8="Annuity",IF($C$5=0,ROUND(C91/($C$6-A91+1),2),ROUND(C91*$C$5/12/(1-(1+$C$5/12)^(-($C$6-A91+1))),2)),ROUND(C91/($C$6-A91+1),2)),J90))</f>
        <v>67666.89</v>
      </c>
      <c r="K91" s="3">
        <f>IF(A91="","",YEAR(B91))</f>
        <v>2033</v>
      </c>
    </row>
    <row r="92" spans="1:11" x14ac:dyDescent="0.25">
      <c r="A92" s="12">
        <f>IF(A91="","",IF(H91&lt;=0,"",IF(A91&gt;=$C$6,"",A91+1)))</f>
        <v>79</v>
      </c>
      <c r="B92" s="11">
        <f>IF(A92="","",EDATE($C$7,A92))</f>
        <v>48704</v>
      </c>
      <c r="C92" s="8">
        <f>IF(A92="","",H91)</f>
        <v>2483719.96</v>
      </c>
      <c r="D92" s="8">
        <f>IF(A92="","",ROUND(E92+F92,2))</f>
        <v>67666.89</v>
      </c>
      <c r="E92" s="8">
        <f>IF(A92="","",ROUND(C92*$C$5/12,2))</f>
        <v>34151.15</v>
      </c>
      <c r="F92" s="8">
        <f>IF(A92="","",IF(OR(A92=$C$6,IF($C$8="Annuity",ROUND(J92-E92,2),J92)&gt;C92),C92,IF($C$8="Annuity",ROUND(J92-E92,2),J92)))</f>
        <v>33515.74</v>
      </c>
      <c r="G92" s="4"/>
      <c r="H92" s="8">
        <f>IF(A92="","",ROUND(C92-F92-MIN(G92+0,C92-F92),2))</f>
        <v>2450204.22</v>
      </c>
      <c r="I92" s="10"/>
      <c r="J92" s="8">
        <f>IF(A92="","",IF(AND($C$9="Reduce the payment",G91+0&gt;0),IF($C$8="Annuity",IF($C$5=0,ROUND(C92/($C$6-A92+1),2),ROUND(C92*$C$5/12/(1-(1+$C$5/12)^(-($C$6-A92+1))),2)),ROUND(C92/($C$6-A92+1),2)),J91))</f>
        <v>67666.89</v>
      </c>
      <c r="K92" s="3">
        <f>IF(A92="","",YEAR(B92))</f>
        <v>2033</v>
      </c>
    </row>
    <row r="93" spans="1:11" x14ac:dyDescent="0.25">
      <c r="A93" s="12">
        <f>IF(A92="","",IF(H92&lt;=0,"",IF(A92&gt;=$C$6,"",A92+1)))</f>
        <v>80</v>
      </c>
      <c r="B93" s="11">
        <f>IF(A93="","",EDATE($C$7,A93))</f>
        <v>48735</v>
      </c>
      <c r="C93" s="8">
        <f>IF(A93="","",H92)</f>
        <v>2450204.22</v>
      </c>
      <c r="D93" s="8">
        <f>IF(A93="","",ROUND(E93+F93,2))</f>
        <v>67666.89</v>
      </c>
      <c r="E93" s="8">
        <f>IF(A93="","",ROUND(C93*$C$5/12,2))</f>
        <v>33690.31</v>
      </c>
      <c r="F93" s="8">
        <f>IF(A93="","",IF(OR(A93=$C$6,IF($C$8="Annuity",ROUND(J93-E93,2),J93)&gt;C93),C93,IF($C$8="Annuity",ROUND(J93-E93,2),J93)))</f>
        <v>33976.58</v>
      </c>
      <c r="G93" s="4"/>
      <c r="H93" s="8">
        <f>IF(A93="","",ROUND(C93-F93-MIN(G93+0,C93-F93),2))</f>
        <v>2416227.64</v>
      </c>
      <c r="I93" s="10"/>
      <c r="J93" s="8">
        <f>IF(A93="","",IF(AND($C$9="Reduce the payment",G92+0&gt;0),IF($C$8="Annuity",IF($C$5=0,ROUND(C93/($C$6-A93+1),2),ROUND(C93*$C$5/12/(1-(1+$C$5/12)^(-($C$6-A93+1))),2)),ROUND(C93/($C$6-A93+1),2)),J92))</f>
        <v>67666.89</v>
      </c>
      <c r="K93" s="3">
        <f>IF(A93="","",YEAR(B93))</f>
        <v>2033</v>
      </c>
    </row>
    <row r="94" spans="1:11" x14ac:dyDescent="0.25">
      <c r="A94" s="12">
        <f>IF(A93="","",IF(H93&lt;=0,"",IF(A93&gt;=$C$6,"",A93+1)))</f>
        <v>81</v>
      </c>
      <c r="B94" s="11">
        <f>IF(A94="","",EDATE($C$7,A94))</f>
        <v>48765</v>
      </c>
      <c r="C94" s="8">
        <f>IF(A94="","",H93)</f>
        <v>2416227.64</v>
      </c>
      <c r="D94" s="8">
        <f>IF(A94="","",ROUND(E94+F94,2))</f>
        <v>67666.89</v>
      </c>
      <c r="E94" s="8">
        <f>IF(A94="","",ROUND(C94*$C$5/12,2))</f>
        <v>33223.13</v>
      </c>
      <c r="F94" s="8">
        <f>IF(A94="","",IF(OR(A94=$C$6,IF($C$8="Annuity",ROUND(J94-E94,2),J94)&gt;C94),C94,IF($C$8="Annuity",ROUND(J94-E94,2),J94)))</f>
        <v>34443.76</v>
      </c>
      <c r="G94" s="4"/>
      <c r="H94" s="8">
        <f>IF(A94="","",ROUND(C94-F94-MIN(G94+0,C94-F94),2))</f>
        <v>2381783.88</v>
      </c>
      <c r="I94" s="10"/>
      <c r="J94" s="8">
        <f>IF(A94="","",IF(AND($C$9="Reduce the payment",G93+0&gt;0),IF($C$8="Annuity",IF($C$5=0,ROUND(C94/($C$6-A94+1),2),ROUND(C94*$C$5/12/(1-(1+$C$5/12)^(-($C$6-A94+1))),2)),ROUND(C94/($C$6-A94+1),2)),J93))</f>
        <v>67666.89</v>
      </c>
      <c r="K94" s="3">
        <f>IF(A94="","",YEAR(B94))</f>
        <v>2033</v>
      </c>
    </row>
    <row r="95" spans="1:11" x14ac:dyDescent="0.25">
      <c r="A95" s="12">
        <f>IF(A94="","",IF(H94&lt;=0,"",IF(A94&gt;=$C$6,"",A94+1)))</f>
        <v>82</v>
      </c>
      <c r="B95" s="11">
        <f>IF(A95="","",EDATE($C$7,A95))</f>
        <v>48796</v>
      </c>
      <c r="C95" s="8">
        <f>IF(A95="","",H94)</f>
        <v>2381783.88</v>
      </c>
      <c r="D95" s="8">
        <f>IF(A95="","",ROUND(E95+F95,2))</f>
        <v>67666.89</v>
      </c>
      <c r="E95" s="8">
        <f>IF(A95="","",ROUND(C95*$C$5/12,2))</f>
        <v>32749.53</v>
      </c>
      <c r="F95" s="8">
        <f>IF(A95="","",IF(OR(A95=$C$6,IF($C$8="Annuity",ROUND(J95-E95,2),J95)&gt;C95),C95,IF($C$8="Annuity",ROUND(J95-E95,2),J95)))</f>
        <v>34917.36</v>
      </c>
      <c r="G95" s="4"/>
      <c r="H95" s="8">
        <f>IF(A95="","",ROUND(C95-F95-MIN(G95+0,C95-F95),2))</f>
        <v>2346866.52</v>
      </c>
      <c r="I95" s="10"/>
      <c r="J95" s="8">
        <f>IF(A95="","",IF(AND($C$9="Reduce the payment",G94+0&gt;0),IF($C$8="Annuity",IF($C$5=0,ROUND(C95/($C$6-A95+1),2),ROUND(C95*$C$5/12/(1-(1+$C$5/12)^(-($C$6-A95+1))),2)),ROUND(C95/($C$6-A95+1),2)),J94))</f>
        <v>67666.89</v>
      </c>
      <c r="K95" s="3">
        <f>IF(A95="","",YEAR(B95))</f>
        <v>2033</v>
      </c>
    </row>
    <row r="96" spans="1:11" x14ac:dyDescent="0.25">
      <c r="A96" s="12">
        <f>IF(A95="","",IF(H95&lt;=0,"",IF(A95&gt;=$C$6,"",A95+1)))</f>
        <v>83</v>
      </c>
      <c r="B96" s="11">
        <f>IF(A96="","",EDATE($C$7,A96))</f>
        <v>48827</v>
      </c>
      <c r="C96" s="8">
        <f>IF(A96="","",H95)</f>
        <v>2346866.52</v>
      </c>
      <c r="D96" s="8">
        <f>IF(A96="","",ROUND(E96+F96,2))</f>
        <v>67666.89</v>
      </c>
      <c r="E96" s="8">
        <f>IF(A96="","",ROUND(C96*$C$5/12,2))</f>
        <v>32269.41</v>
      </c>
      <c r="F96" s="8">
        <f>IF(A96="","",IF(OR(A96=$C$6,IF($C$8="Annuity",ROUND(J96-E96,2),J96)&gt;C96),C96,IF($C$8="Annuity",ROUND(J96-E96,2),J96)))</f>
        <v>35397.48</v>
      </c>
      <c r="G96" s="4"/>
      <c r="H96" s="8">
        <f>IF(A96="","",ROUND(C96-F96-MIN(G96+0,C96-F96),2))</f>
        <v>2311469.04</v>
      </c>
      <c r="I96" s="10"/>
      <c r="J96" s="8">
        <f>IF(A96="","",IF(AND($C$9="Reduce the payment",G95+0&gt;0),IF($C$8="Annuity",IF($C$5=0,ROUND(C96/($C$6-A96+1),2),ROUND(C96*$C$5/12/(1-(1+$C$5/12)^(-($C$6-A96+1))),2)),ROUND(C96/($C$6-A96+1),2)),J95))</f>
        <v>67666.89</v>
      </c>
      <c r="K96" s="3">
        <f>IF(A96="","",YEAR(B96))</f>
        <v>2033</v>
      </c>
    </row>
    <row r="97" spans="1:11" x14ac:dyDescent="0.25">
      <c r="A97" s="12">
        <f>IF(A96="","",IF(H96&lt;=0,"",IF(A96&gt;=$C$6,"",A96+1)))</f>
        <v>84</v>
      </c>
      <c r="B97" s="11">
        <f>IF(A97="","",EDATE($C$7,A97))</f>
        <v>48857</v>
      </c>
      <c r="C97" s="8">
        <f>IF(A97="","",H96)</f>
        <v>2311469.04</v>
      </c>
      <c r="D97" s="8">
        <f>IF(A97="","",ROUND(E97+F97,2))</f>
        <v>67666.89</v>
      </c>
      <c r="E97" s="8">
        <f>IF(A97="","",ROUND(C97*$C$5/12,2))</f>
        <v>31782.7</v>
      </c>
      <c r="F97" s="8">
        <f>IF(A97="","",IF(OR(A97=$C$6,IF($C$8="Annuity",ROUND(J97-E97,2),J97)&gt;C97),C97,IF($C$8="Annuity",ROUND(J97-E97,2),J97)))</f>
        <v>35884.19</v>
      </c>
      <c r="G97" s="4"/>
      <c r="H97" s="8">
        <f>IF(A97="","",ROUND(C97-F97-MIN(G97+0,C97-F97),2))</f>
        <v>2275584.85</v>
      </c>
      <c r="I97" s="10"/>
      <c r="J97" s="8">
        <f>IF(A97="","",IF(AND($C$9="Reduce the payment",G96+0&gt;0),IF($C$8="Annuity",IF($C$5=0,ROUND(C97/($C$6-A97+1),2),ROUND(C97*$C$5/12/(1-(1+$C$5/12)^(-($C$6-A97+1))),2)),ROUND(C97/($C$6-A97+1),2)),J96))</f>
        <v>67666.89</v>
      </c>
      <c r="K97" s="3">
        <f>IF(A97="","",YEAR(B97))</f>
        <v>2033</v>
      </c>
    </row>
    <row r="98" spans="1:11" x14ac:dyDescent="0.25">
      <c r="A98" s="12">
        <f>IF(A97="","",IF(H97&lt;=0,"",IF(A97&gt;=$C$6,"",A97+1)))</f>
        <v>85</v>
      </c>
      <c r="B98" s="11">
        <f>IF(A98="","",EDATE($C$7,A98))</f>
        <v>48888</v>
      </c>
      <c r="C98" s="8">
        <f>IF(A98="","",H97)</f>
        <v>2275584.85</v>
      </c>
      <c r="D98" s="8">
        <f>IF(A98="","",ROUND(E98+F98,2))</f>
        <v>67666.89</v>
      </c>
      <c r="E98" s="8">
        <f>IF(A98="","",ROUND(C98*$C$5/12,2))</f>
        <v>31289.29</v>
      </c>
      <c r="F98" s="8">
        <f>IF(A98="","",IF(OR(A98=$C$6,IF($C$8="Annuity",ROUND(J98-E98,2),J98)&gt;C98),C98,IF($C$8="Annuity",ROUND(J98-E98,2),J98)))</f>
        <v>36377.6</v>
      </c>
      <c r="G98" s="4"/>
      <c r="H98" s="8">
        <f>IF(A98="","",ROUND(C98-F98-MIN(G98+0,C98-F98),2))</f>
        <v>2239207.25</v>
      </c>
      <c r="I98" s="10"/>
      <c r="J98" s="8">
        <f>IF(A98="","",IF(AND($C$9="Reduce the payment",G97+0&gt;0),IF($C$8="Annuity",IF($C$5=0,ROUND(C98/($C$6-A98+1),2),ROUND(C98*$C$5/12/(1-(1+$C$5/12)^(-($C$6-A98+1))),2)),ROUND(C98/($C$6-A98+1),2)),J97))</f>
        <v>67666.89</v>
      </c>
      <c r="K98" s="3">
        <f>IF(A98="","",YEAR(B98))</f>
        <v>2033</v>
      </c>
    </row>
    <row r="99" spans="1:11" x14ac:dyDescent="0.25">
      <c r="A99" s="12">
        <f>IF(A98="","",IF(H98&lt;=0,"",IF(A98&gt;=$C$6,"",A98+1)))</f>
        <v>86</v>
      </c>
      <c r="B99" s="11">
        <f>IF(A99="","",EDATE($C$7,A99))</f>
        <v>48918</v>
      </c>
      <c r="C99" s="8">
        <f>IF(A99="","",H98)</f>
        <v>2239207.25</v>
      </c>
      <c r="D99" s="8">
        <f>IF(A99="","",ROUND(E99+F99,2))</f>
        <v>67666.89</v>
      </c>
      <c r="E99" s="8">
        <f>IF(A99="","",ROUND(C99*$C$5/12,2))</f>
        <v>30789.1</v>
      </c>
      <c r="F99" s="8">
        <f>IF(A99="","",IF(OR(A99=$C$6,IF($C$8="Annuity",ROUND(J99-E99,2),J99)&gt;C99),C99,IF($C$8="Annuity",ROUND(J99-E99,2),J99)))</f>
        <v>36877.79</v>
      </c>
      <c r="G99" s="4"/>
      <c r="H99" s="8">
        <f>IF(A99="","",ROUND(C99-F99-MIN(G99+0,C99-F99),2))</f>
        <v>2202329.46</v>
      </c>
      <c r="I99" s="10"/>
      <c r="J99" s="8">
        <f>IF(A99="","",IF(AND($C$9="Reduce the payment",G98+0&gt;0),IF($C$8="Annuity",IF($C$5=0,ROUND(C99/($C$6-A99+1),2),ROUND(C99*$C$5/12/(1-(1+$C$5/12)^(-($C$6-A99+1))),2)),ROUND(C99/($C$6-A99+1),2)),J98))</f>
        <v>67666.89</v>
      </c>
      <c r="K99" s="3">
        <f>IF(A99="","",YEAR(B99))</f>
        <v>2033</v>
      </c>
    </row>
    <row r="100" spans="1:11" x14ac:dyDescent="0.25">
      <c r="A100" s="12">
        <f>IF(A99="","",IF(H99&lt;=0,"",IF(A99&gt;=$C$6,"",A99+1)))</f>
        <v>87</v>
      </c>
      <c r="B100" s="11">
        <f>IF(A100="","",EDATE($C$7,A100))</f>
        <v>48949</v>
      </c>
      <c r="C100" s="8">
        <f>IF(A100="","",H99)</f>
        <v>2202329.46</v>
      </c>
      <c r="D100" s="8">
        <f>IF(A100="","",ROUND(E100+F100,2))</f>
        <v>67666.89</v>
      </c>
      <c r="E100" s="8">
        <f>IF(A100="","",ROUND(C100*$C$5/12,2))</f>
        <v>30282.03</v>
      </c>
      <c r="F100" s="8">
        <f>IF(A100="","",IF(OR(A100=$C$6,IF($C$8="Annuity",ROUND(J100-E100,2),J100)&gt;C100),C100,IF($C$8="Annuity",ROUND(J100-E100,2),J100)))</f>
        <v>37384.86</v>
      </c>
      <c r="G100" s="4"/>
      <c r="H100" s="8">
        <f>IF(A100="","",ROUND(C100-F100-MIN(G100+0,C100-F100),2))</f>
        <v>2164944.6</v>
      </c>
      <c r="I100" s="10"/>
      <c r="J100" s="8">
        <f>IF(A100="","",IF(AND($C$9="Reduce the payment",G99+0&gt;0),IF($C$8="Annuity",IF($C$5=0,ROUND(C100/($C$6-A100+1),2),ROUND(C100*$C$5/12/(1-(1+$C$5/12)^(-($C$6-A100+1))),2)),ROUND(C100/($C$6-A100+1),2)),J99))</f>
        <v>67666.89</v>
      </c>
      <c r="K100" s="3">
        <f>IF(A100="","",YEAR(B100))</f>
        <v>2034</v>
      </c>
    </row>
    <row r="101" spans="1:11" x14ac:dyDescent="0.25">
      <c r="A101" s="12">
        <f>IF(A100="","",IF(H100&lt;=0,"",IF(A100&gt;=$C$6,"",A100+1)))</f>
        <v>88</v>
      </c>
      <c r="B101" s="11">
        <f>IF(A101="","",EDATE($C$7,A101))</f>
        <v>48980</v>
      </c>
      <c r="C101" s="8">
        <f>IF(A101="","",H100)</f>
        <v>2164944.6</v>
      </c>
      <c r="D101" s="8">
        <f>IF(A101="","",ROUND(E101+F101,2))</f>
        <v>67666.89</v>
      </c>
      <c r="E101" s="8">
        <f>IF(A101="","",ROUND(C101*$C$5/12,2))</f>
        <v>29767.99</v>
      </c>
      <c r="F101" s="8">
        <f>IF(A101="","",IF(OR(A101=$C$6,IF($C$8="Annuity",ROUND(J101-E101,2),J101)&gt;C101),C101,IF($C$8="Annuity",ROUND(J101-E101,2),J101)))</f>
        <v>37898.9</v>
      </c>
      <c r="G101" s="4"/>
      <c r="H101" s="8">
        <f>IF(A101="","",ROUND(C101-F101-MIN(G101+0,C101-F101),2))</f>
        <v>2127045.7</v>
      </c>
      <c r="I101" s="10"/>
      <c r="J101" s="8">
        <f>IF(A101="","",IF(AND($C$9="Reduce the payment",G100+0&gt;0),IF($C$8="Annuity",IF($C$5=0,ROUND(C101/($C$6-A101+1),2),ROUND(C101*$C$5/12/(1-(1+$C$5/12)^(-($C$6-A101+1))),2)),ROUND(C101/($C$6-A101+1),2)),J100))</f>
        <v>67666.89</v>
      </c>
      <c r="K101" s="3">
        <f>IF(A101="","",YEAR(B101))</f>
        <v>2034</v>
      </c>
    </row>
    <row r="102" spans="1:11" x14ac:dyDescent="0.25">
      <c r="A102" s="12">
        <f>IF(A101="","",IF(H101&lt;=0,"",IF(A101&gt;=$C$6,"",A101+1)))</f>
        <v>89</v>
      </c>
      <c r="B102" s="11">
        <f>IF(A102="","",EDATE($C$7,A102))</f>
        <v>49008</v>
      </c>
      <c r="C102" s="8">
        <f>IF(A102="","",H101)</f>
        <v>2127045.7</v>
      </c>
      <c r="D102" s="8">
        <f>IF(A102="","",ROUND(E102+F102,2))</f>
        <v>67666.89</v>
      </c>
      <c r="E102" s="8">
        <f>IF(A102="","",ROUND(C102*$C$5/12,2))</f>
        <v>29246.88</v>
      </c>
      <c r="F102" s="8">
        <f>IF(A102="","",IF(OR(A102=$C$6,IF($C$8="Annuity",ROUND(J102-E102,2),J102)&gt;C102),C102,IF($C$8="Annuity",ROUND(J102-E102,2),J102)))</f>
        <v>38420.01</v>
      </c>
      <c r="G102" s="4"/>
      <c r="H102" s="8">
        <f>IF(A102="","",ROUND(C102-F102-MIN(G102+0,C102-F102),2))</f>
        <v>2088625.69</v>
      </c>
      <c r="I102" s="10"/>
      <c r="J102" s="8">
        <f>IF(A102="","",IF(AND($C$9="Reduce the payment",G101+0&gt;0),IF($C$8="Annuity",IF($C$5=0,ROUND(C102/($C$6-A102+1),2),ROUND(C102*$C$5/12/(1-(1+$C$5/12)^(-($C$6-A102+1))),2)),ROUND(C102/($C$6-A102+1),2)),J101))</f>
        <v>67666.89</v>
      </c>
      <c r="K102" s="3">
        <f>IF(A102="","",YEAR(B102))</f>
        <v>2034</v>
      </c>
    </row>
    <row r="103" spans="1:11" x14ac:dyDescent="0.25">
      <c r="A103" s="12">
        <f>IF(A102="","",IF(H102&lt;=0,"",IF(A102&gt;=$C$6,"",A102+1)))</f>
        <v>90</v>
      </c>
      <c r="B103" s="11">
        <f>IF(A103="","",EDATE($C$7,A103))</f>
        <v>49039</v>
      </c>
      <c r="C103" s="8">
        <f>IF(A103="","",H102)</f>
        <v>2088625.69</v>
      </c>
      <c r="D103" s="8">
        <f>IF(A103="","",ROUND(E103+F103,2))</f>
        <v>67666.89</v>
      </c>
      <c r="E103" s="8">
        <f>IF(A103="","",ROUND(C103*$C$5/12,2))</f>
        <v>28718.6</v>
      </c>
      <c r="F103" s="8">
        <f>IF(A103="","",IF(OR(A103=$C$6,IF($C$8="Annuity",ROUND(J103-E103,2),J103)&gt;C103),C103,IF($C$8="Annuity",ROUND(J103-E103,2),J103)))</f>
        <v>38948.29</v>
      </c>
      <c r="G103" s="4"/>
      <c r="H103" s="8">
        <f>IF(A103="","",ROUND(C103-F103-MIN(G103+0,C103-F103),2))</f>
        <v>2049677.4</v>
      </c>
      <c r="I103" s="10"/>
      <c r="J103" s="8">
        <f>IF(A103="","",IF(AND($C$9="Reduce the payment",G102+0&gt;0),IF($C$8="Annuity",IF($C$5=0,ROUND(C103/($C$6-A103+1),2),ROUND(C103*$C$5/12/(1-(1+$C$5/12)^(-($C$6-A103+1))),2)),ROUND(C103/($C$6-A103+1),2)),J102))</f>
        <v>67666.89</v>
      </c>
      <c r="K103" s="3">
        <f>IF(A103="","",YEAR(B103))</f>
        <v>2034</v>
      </c>
    </row>
    <row r="104" spans="1:11" x14ac:dyDescent="0.25">
      <c r="A104" s="12">
        <f>IF(A103="","",IF(H103&lt;=0,"",IF(A103&gt;=$C$6,"",A103+1)))</f>
        <v>91</v>
      </c>
      <c r="B104" s="11">
        <f>IF(A104="","",EDATE($C$7,A104))</f>
        <v>49069</v>
      </c>
      <c r="C104" s="8">
        <f>IF(A104="","",H103)</f>
        <v>2049677.4</v>
      </c>
      <c r="D104" s="8">
        <f>IF(A104="","",ROUND(E104+F104,2))</f>
        <v>67666.89</v>
      </c>
      <c r="E104" s="8">
        <f>IF(A104="","",ROUND(C104*$C$5/12,2))</f>
        <v>28183.06</v>
      </c>
      <c r="F104" s="8">
        <f>IF(A104="","",IF(OR(A104=$C$6,IF($C$8="Annuity",ROUND(J104-E104,2),J104)&gt;C104),C104,IF($C$8="Annuity",ROUND(J104-E104,2),J104)))</f>
        <v>39483.83</v>
      </c>
      <c r="G104" s="4"/>
      <c r="H104" s="8">
        <f>IF(A104="","",ROUND(C104-F104-MIN(G104+0,C104-F104),2))</f>
        <v>2010193.57</v>
      </c>
      <c r="I104" s="10"/>
      <c r="J104" s="8">
        <f>IF(A104="","",IF(AND($C$9="Reduce the payment",G103+0&gt;0),IF($C$8="Annuity",IF($C$5=0,ROUND(C104/($C$6-A104+1),2),ROUND(C104*$C$5/12/(1-(1+$C$5/12)^(-($C$6-A104+1))),2)),ROUND(C104/($C$6-A104+1),2)),J103))</f>
        <v>67666.89</v>
      </c>
      <c r="K104" s="3">
        <f>IF(A104="","",YEAR(B104))</f>
        <v>2034</v>
      </c>
    </row>
    <row r="105" spans="1:11" x14ac:dyDescent="0.25">
      <c r="A105" s="12">
        <f>IF(A104="","",IF(H104&lt;=0,"",IF(A104&gt;=$C$6,"",A104+1)))</f>
        <v>92</v>
      </c>
      <c r="B105" s="11">
        <f>IF(A105="","",EDATE($C$7,A105))</f>
        <v>49100</v>
      </c>
      <c r="C105" s="8">
        <f>IF(A105="","",H104)</f>
        <v>2010193.57</v>
      </c>
      <c r="D105" s="8">
        <f>IF(A105="","",ROUND(E105+F105,2))</f>
        <v>67666.89</v>
      </c>
      <c r="E105" s="8">
        <f>IF(A105="","",ROUND(C105*$C$5/12,2))</f>
        <v>27640.16</v>
      </c>
      <c r="F105" s="8">
        <f>IF(A105="","",IF(OR(A105=$C$6,IF($C$8="Annuity",ROUND(J105-E105,2),J105)&gt;C105),C105,IF($C$8="Annuity",ROUND(J105-E105,2),J105)))</f>
        <v>40026.73</v>
      </c>
      <c r="G105" s="4"/>
      <c r="H105" s="8">
        <f>IF(A105="","",ROUND(C105-F105-MIN(G105+0,C105-F105),2))</f>
        <v>1970166.84</v>
      </c>
      <c r="I105" s="10"/>
      <c r="J105" s="8">
        <f>IF(A105="","",IF(AND($C$9="Reduce the payment",G104+0&gt;0),IF($C$8="Annuity",IF($C$5=0,ROUND(C105/($C$6-A105+1),2),ROUND(C105*$C$5/12/(1-(1+$C$5/12)^(-($C$6-A105+1))),2)),ROUND(C105/($C$6-A105+1),2)),J104))</f>
        <v>67666.89</v>
      </c>
      <c r="K105" s="3">
        <f>IF(A105="","",YEAR(B105))</f>
        <v>2034</v>
      </c>
    </row>
    <row r="106" spans="1:11" x14ac:dyDescent="0.25">
      <c r="A106" s="12">
        <f>IF(A105="","",IF(H105&lt;=0,"",IF(A105&gt;=$C$6,"",A105+1)))</f>
        <v>93</v>
      </c>
      <c r="B106" s="11">
        <f>IF(A106="","",EDATE($C$7,A106))</f>
        <v>49130</v>
      </c>
      <c r="C106" s="8">
        <f>IF(A106="","",H105)</f>
        <v>1970166.84</v>
      </c>
      <c r="D106" s="8">
        <f>IF(A106="","",ROUND(E106+F106,2))</f>
        <v>67666.89</v>
      </c>
      <c r="E106" s="8">
        <f>IF(A106="","",ROUND(C106*$C$5/12,2))</f>
        <v>27089.79</v>
      </c>
      <c r="F106" s="8">
        <f>IF(A106="","",IF(OR(A106=$C$6,IF($C$8="Annuity",ROUND(J106-E106,2),J106)&gt;C106),C106,IF($C$8="Annuity",ROUND(J106-E106,2),J106)))</f>
        <v>40577.1</v>
      </c>
      <c r="G106" s="4"/>
      <c r="H106" s="8">
        <f>IF(A106="","",ROUND(C106-F106-MIN(G106+0,C106-F106),2))</f>
        <v>1929589.74</v>
      </c>
      <c r="I106" s="10"/>
      <c r="J106" s="8">
        <f>IF(A106="","",IF(AND($C$9="Reduce the payment",G105+0&gt;0),IF($C$8="Annuity",IF($C$5=0,ROUND(C106/($C$6-A106+1),2),ROUND(C106*$C$5/12/(1-(1+$C$5/12)^(-($C$6-A106+1))),2)),ROUND(C106/($C$6-A106+1),2)),J105))</f>
        <v>67666.89</v>
      </c>
      <c r="K106" s="3">
        <f>IF(A106="","",YEAR(B106))</f>
        <v>2034</v>
      </c>
    </row>
    <row r="107" spans="1:11" x14ac:dyDescent="0.25">
      <c r="A107" s="12">
        <f>IF(A106="","",IF(H106&lt;=0,"",IF(A106&gt;=$C$6,"",A106+1)))</f>
        <v>94</v>
      </c>
      <c r="B107" s="11">
        <f>IF(A107="","",EDATE($C$7,A107))</f>
        <v>49161</v>
      </c>
      <c r="C107" s="8">
        <f>IF(A107="","",H106)</f>
        <v>1929589.74</v>
      </c>
      <c r="D107" s="8">
        <f>IF(A107="","",ROUND(E107+F107,2))</f>
        <v>67666.89</v>
      </c>
      <c r="E107" s="8">
        <f>IF(A107="","",ROUND(C107*$C$5/12,2))</f>
        <v>26531.86</v>
      </c>
      <c r="F107" s="8">
        <f>IF(A107="","",IF(OR(A107=$C$6,IF($C$8="Annuity",ROUND(J107-E107,2),J107)&gt;C107),C107,IF($C$8="Annuity",ROUND(J107-E107,2),J107)))</f>
        <v>41135.03</v>
      </c>
      <c r="G107" s="4"/>
      <c r="H107" s="8">
        <f>IF(A107="","",ROUND(C107-F107-MIN(G107+0,C107-F107),2))</f>
        <v>1888454.71</v>
      </c>
      <c r="I107" s="10"/>
      <c r="J107" s="8">
        <f>IF(A107="","",IF(AND($C$9="Reduce the payment",G106+0&gt;0),IF($C$8="Annuity",IF($C$5=0,ROUND(C107/($C$6-A107+1),2),ROUND(C107*$C$5/12/(1-(1+$C$5/12)^(-($C$6-A107+1))),2)),ROUND(C107/($C$6-A107+1),2)),J106))</f>
        <v>67666.89</v>
      </c>
      <c r="K107" s="3">
        <f>IF(A107="","",YEAR(B107))</f>
        <v>2034</v>
      </c>
    </row>
    <row r="108" spans="1:11" x14ac:dyDescent="0.25">
      <c r="A108" s="12">
        <f>IF(A107="","",IF(H107&lt;=0,"",IF(A107&gt;=$C$6,"",A107+1)))</f>
        <v>95</v>
      </c>
      <c r="B108" s="11">
        <f>IF(A108="","",EDATE($C$7,A108))</f>
        <v>49192</v>
      </c>
      <c r="C108" s="8">
        <f>IF(A108="","",H107)</f>
        <v>1888454.71</v>
      </c>
      <c r="D108" s="8">
        <f>IF(A108="","",ROUND(E108+F108,2))</f>
        <v>67666.89</v>
      </c>
      <c r="E108" s="8">
        <f>IF(A108="","",ROUND(C108*$C$5/12,2))</f>
        <v>25966.25</v>
      </c>
      <c r="F108" s="8">
        <f>IF(A108="","",IF(OR(A108=$C$6,IF($C$8="Annuity",ROUND(J108-E108,2),J108)&gt;C108),C108,IF($C$8="Annuity",ROUND(J108-E108,2),J108)))</f>
        <v>41700.64</v>
      </c>
      <c r="G108" s="4"/>
      <c r="H108" s="8">
        <f>IF(A108="","",ROUND(C108-F108-MIN(G108+0,C108-F108),2))</f>
        <v>1846754.07</v>
      </c>
      <c r="I108" s="10"/>
      <c r="J108" s="8">
        <f>IF(A108="","",IF(AND($C$9="Reduce the payment",G107+0&gt;0),IF($C$8="Annuity",IF($C$5=0,ROUND(C108/($C$6-A108+1),2),ROUND(C108*$C$5/12/(1-(1+$C$5/12)^(-($C$6-A108+1))),2)),ROUND(C108/($C$6-A108+1),2)),J107))</f>
        <v>67666.89</v>
      </c>
      <c r="K108" s="3">
        <f>IF(A108="","",YEAR(B108))</f>
        <v>2034</v>
      </c>
    </row>
    <row r="109" spans="1:11" x14ac:dyDescent="0.25">
      <c r="A109" s="12">
        <f>IF(A108="","",IF(H108&lt;=0,"",IF(A108&gt;=$C$6,"",A108+1)))</f>
        <v>96</v>
      </c>
      <c r="B109" s="11">
        <f>IF(A109="","",EDATE($C$7,A109))</f>
        <v>49222</v>
      </c>
      <c r="C109" s="8">
        <f>IF(A109="","",H108)</f>
        <v>1846754.07</v>
      </c>
      <c r="D109" s="8">
        <f>IF(A109="","",ROUND(E109+F109,2))</f>
        <v>67666.89</v>
      </c>
      <c r="E109" s="8">
        <f>IF(A109="","",ROUND(C109*$C$5/12,2))</f>
        <v>25392.87</v>
      </c>
      <c r="F109" s="8">
        <f>IF(A109="","",IF(OR(A109=$C$6,IF($C$8="Annuity",ROUND(J109-E109,2),J109)&gt;C109),C109,IF($C$8="Annuity",ROUND(J109-E109,2),J109)))</f>
        <v>42274.02</v>
      </c>
      <c r="G109" s="4"/>
      <c r="H109" s="8">
        <f>IF(A109="","",ROUND(C109-F109-MIN(G109+0,C109-F109),2))</f>
        <v>1804480.05</v>
      </c>
      <c r="I109" s="10"/>
      <c r="J109" s="8">
        <f>IF(A109="","",IF(AND($C$9="Reduce the payment",G108+0&gt;0),IF($C$8="Annuity",IF($C$5=0,ROUND(C109/($C$6-A109+1),2),ROUND(C109*$C$5/12/(1-(1+$C$5/12)^(-($C$6-A109+1))),2)),ROUND(C109/($C$6-A109+1),2)),J108))</f>
        <v>67666.89</v>
      </c>
      <c r="K109" s="3">
        <f>IF(A109="","",YEAR(B109))</f>
        <v>2034</v>
      </c>
    </row>
    <row r="110" spans="1:11" x14ac:dyDescent="0.25">
      <c r="A110" s="12">
        <f>IF(A109="","",IF(H109&lt;=0,"",IF(A109&gt;=$C$6,"",A109+1)))</f>
        <v>97</v>
      </c>
      <c r="B110" s="11">
        <f>IF(A110="","",EDATE($C$7,A110))</f>
        <v>49253</v>
      </c>
      <c r="C110" s="8">
        <f>IF(A110="","",H109)</f>
        <v>1804480.05</v>
      </c>
      <c r="D110" s="8">
        <f>IF(A110="","",ROUND(E110+F110,2))</f>
        <v>67666.89</v>
      </c>
      <c r="E110" s="8">
        <f>IF(A110="","",ROUND(C110*$C$5/12,2))</f>
        <v>24811.6</v>
      </c>
      <c r="F110" s="8">
        <f>IF(A110="","",IF(OR(A110=$C$6,IF($C$8="Annuity",ROUND(J110-E110,2),J110)&gt;C110),C110,IF($C$8="Annuity",ROUND(J110-E110,2),J110)))</f>
        <v>42855.29</v>
      </c>
      <c r="G110" s="4"/>
      <c r="H110" s="8">
        <f>IF(A110="","",ROUND(C110-F110-MIN(G110+0,C110-F110),2))</f>
        <v>1761624.76</v>
      </c>
      <c r="I110" s="10"/>
      <c r="J110" s="8">
        <f>IF(A110="","",IF(AND($C$9="Reduce the payment",G109+0&gt;0),IF($C$8="Annuity",IF($C$5=0,ROUND(C110/($C$6-A110+1),2),ROUND(C110*$C$5/12/(1-(1+$C$5/12)^(-($C$6-A110+1))),2)),ROUND(C110/($C$6-A110+1),2)),J109))</f>
        <v>67666.89</v>
      </c>
      <c r="K110" s="3">
        <f>IF(A110="","",YEAR(B110))</f>
        <v>2034</v>
      </c>
    </row>
    <row r="111" spans="1:11" x14ac:dyDescent="0.25">
      <c r="A111" s="12">
        <f>IF(A110="","",IF(H110&lt;=0,"",IF(A110&gt;=$C$6,"",A110+1)))</f>
        <v>98</v>
      </c>
      <c r="B111" s="11">
        <f>IF(A111="","",EDATE($C$7,A111))</f>
        <v>49283</v>
      </c>
      <c r="C111" s="8">
        <f>IF(A111="","",H110)</f>
        <v>1761624.76</v>
      </c>
      <c r="D111" s="8">
        <f>IF(A111="","",ROUND(E111+F111,2))</f>
        <v>67666.89</v>
      </c>
      <c r="E111" s="8">
        <f>IF(A111="","",ROUND(C111*$C$5/12,2))</f>
        <v>24222.34</v>
      </c>
      <c r="F111" s="8">
        <f>IF(A111="","",IF(OR(A111=$C$6,IF($C$8="Annuity",ROUND(J111-E111,2),J111)&gt;C111),C111,IF($C$8="Annuity",ROUND(J111-E111,2),J111)))</f>
        <v>43444.55</v>
      </c>
      <c r="G111" s="4"/>
      <c r="H111" s="8">
        <f>IF(A111="","",ROUND(C111-F111-MIN(G111+0,C111-F111),2))</f>
        <v>1718180.21</v>
      </c>
      <c r="I111" s="10"/>
      <c r="J111" s="8">
        <f>IF(A111="","",IF(AND($C$9="Reduce the payment",G110+0&gt;0),IF($C$8="Annuity",IF($C$5=0,ROUND(C111/($C$6-A111+1),2),ROUND(C111*$C$5/12/(1-(1+$C$5/12)^(-($C$6-A111+1))),2)),ROUND(C111/($C$6-A111+1),2)),J110))</f>
        <v>67666.89</v>
      </c>
      <c r="K111" s="3">
        <f>IF(A111="","",YEAR(B111))</f>
        <v>2034</v>
      </c>
    </row>
    <row r="112" spans="1:11" x14ac:dyDescent="0.25">
      <c r="A112" s="12">
        <f>IF(A111="","",IF(H111&lt;=0,"",IF(A111&gt;=$C$6,"",A111+1)))</f>
        <v>99</v>
      </c>
      <c r="B112" s="11">
        <f>IF(A112="","",EDATE($C$7,A112))</f>
        <v>49314</v>
      </c>
      <c r="C112" s="8">
        <f>IF(A112="","",H111)</f>
        <v>1718180.21</v>
      </c>
      <c r="D112" s="8">
        <f>IF(A112="","",ROUND(E112+F112,2))</f>
        <v>67666.89</v>
      </c>
      <c r="E112" s="8">
        <f>IF(A112="","",ROUND(C112*$C$5/12,2))</f>
        <v>23624.98</v>
      </c>
      <c r="F112" s="8">
        <f>IF(A112="","",IF(OR(A112=$C$6,IF($C$8="Annuity",ROUND(J112-E112,2),J112)&gt;C112),C112,IF($C$8="Annuity",ROUND(J112-E112,2),J112)))</f>
        <v>44041.91</v>
      </c>
      <c r="G112" s="4"/>
      <c r="H112" s="8">
        <f>IF(A112="","",ROUND(C112-F112-MIN(G112+0,C112-F112),2))</f>
        <v>1674138.3</v>
      </c>
      <c r="I112" s="10"/>
      <c r="J112" s="8">
        <f>IF(A112="","",IF(AND($C$9="Reduce the payment",G111+0&gt;0),IF($C$8="Annuity",IF($C$5=0,ROUND(C112/($C$6-A112+1),2),ROUND(C112*$C$5/12/(1-(1+$C$5/12)^(-($C$6-A112+1))),2)),ROUND(C112/($C$6-A112+1),2)),J111))</f>
        <v>67666.89</v>
      </c>
      <c r="K112" s="3">
        <f>IF(A112="","",YEAR(B112))</f>
        <v>2035</v>
      </c>
    </row>
    <row r="113" spans="1:11" x14ac:dyDescent="0.25">
      <c r="A113" s="12">
        <f>IF(A112="","",IF(H112&lt;=0,"",IF(A112&gt;=$C$6,"",A112+1)))</f>
        <v>100</v>
      </c>
      <c r="B113" s="11">
        <f>IF(A113="","",EDATE($C$7,A113))</f>
        <v>49345</v>
      </c>
      <c r="C113" s="8">
        <f>IF(A113="","",H112)</f>
        <v>1674138.3</v>
      </c>
      <c r="D113" s="8">
        <f>IF(A113="","",ROUND(E113+F113,2))</f>
        <v>67666.89</v>
      </c>
      <c r="E113" s="8">
        <f>IF(A113="","",ROUND(C113*$C$5/12,2))</f>
        <v>23019.4</v>
      </c>
      <c r="F113" s="8">
        <f>IF(A113="","",IF(OR(A113=$C$6,IF($C$8="Annuity",ROUND(J113-E113,2),J113)&gt;C113),C113,IF($C$8="Annuity",ROUND(J113-E113,2),J113)))</f>
        <v>44647.49</v>
      </c>
      <c r="G113" s="4"/>
      <c r="H113" s="8">
        <f>IF(A113="","",ROUND(C113-F113-MIN(G113+0,C113-F113),2))</f>
        <v>1629490.81</v>
      </c>
      <c r="I113" s="10"/>
      <c r="J113" s="8">
        <f>IF(A113="","",IF(AND($C$9="Reduce the payment",G112+0&gt;0),IF($C$8="Annuity",IF($C$5=0,ROUND(C113/($C$6-A113+1),2),ROUND(C113*$C$5/12/(1-(1+$C$5/12)^(-($C$6-A113+1))),2)),ROUND(C113/($C$6-A113+1),2)),J112))</f>
        <v>67666.89</v>
      </c>
      <c r="K113" s="3">
        <f>IF(A113="","",YEAR(B113))</f>
        <v>2035</v>
      </c>
    </row>
    <row r="114" spans="1:11" x14ac:dyDescent="0.25">
      <c r="A114" s="12">
        <f>IF(A113="","",IF(H113&lt;=0,"",IF(A113&gt;=$C$6,"",A113+1)))</f>
        <v>101</v>
      </c>
      <c r="B114" s="11">
        <f>IF(A114="","",EDATE($C$7,A114))</f>
        <v>49373</v>
      </c>
      <c r="C114" s="8">
        <f>IF(A114="","",H113)</f>
        <v>1629490.81</v>
      </c>
      <c r="D114" s="8">
        <f>IF(A114="","",ROUND(E114+F114,2))</f>
        <v>67666.89</v>
      </c>
      <c r="E114" s="8">
        <f>IF(A114="","",ROUND(C114*$C$5/12,2))</f>
        <v>22405.5</v>
      </c>
      <c r="F114" s="8">
        <f>IF(A114="","",IF(OR(A114=$C$6,IF($C$8="Annuity",ROUND(J114-E114,2),J114)&gt;C114),C114,IF($C$8="Annuity",ROUND(J114-E114,2),J114)))</f>
        <v>45261.39</v>
      </c>
      <c r="G114" s="4"/>
      <c r="H114" s="8">
        <f>IF(A114="","",ROUND(C114-F114-MIN(G114+0,C114-F114),2))</f>
        <v>1584229.42</v>
      </c>
      <c r="I114" s="10"/>
      <c r="J114" s="8">
        <f>IF(A114="","",IF(AND($C$9="Reduce the payment",G113+0&gt;0),IF($C$8="Annuity",IF($C$5=0,ROUND(C114/($C$6-A114+1),2),ROUND(C114*$C$5/12/(1-(1+$C$5/12)^(-($C$6-A114+1))),2)),ROUND(C114/($C$6-A114+1),2)),J113))</f>
        <v>67666.89</v>
      </c>
      <c r="K114" s="3">
        <f>IF(A114="","",YEAR(B114))</f>
        <v>2035</v>
      </c>
    </row>
    <row r="115" spans="1:11" x14ac:dyDescent="0.25">
      <c r="A115" s="12">
        <f>IF(A114="","",IF(H114&lt;=0,"",IF(A114&gt;=$C$6,"",A114+1)))</f>
        <v>102</v>
      </c>
      <c r="B115" s="11">
        <f>IF(A115="","",EDATE($C$7,A115))</f>
        <v>49404</v>
      </c>
      <c r="C115" s="8">
        <f>IF(A115="","",H114)</f>
        <v>1584229.42</v>
      </c>
      <c r="D115" s="8">
        <f>IF(A115="","",ROUND(E115+F115,2))</f>
        <v>67666.89</v>
      </c>
      <c r="E115" s="8">
        <f>IF(A115="","",ROUND(C115*$C$5/12,2))</f>
        <v>21783.15</v>
      </c>
      <c r="F115" s="8">
        <f>IF(A115="","",IF(OR(A115=$C$6,IF($C$8="Annuity",ROUND(J115-E115,2),J115)&gt;C115),C115,IF($C$8="Annuity",ROUND(J115-E115,2),J115)))</f>
        <v>45883.74</v>
      </c>
      <c r="G115" s="4"/>
      <c r="H115" s="8">
        <f>IF(A115="","",ROUND(C115-F115-MIN(G115+0,C115-F115),2))</f>
        <v>1538345.68</v>
      </c>
      <c r="I115" s="10"/>
      <c r="J115" s="8">
        <f>IF(A115="","",IF(AND($C$9="Reduce the payment",G114+0&gt;0),IF($C$8="Annuity",IF($C$5=0,ROUND(C115/($C$6-A115+1),2),ROUND(C115*$C$5/12/(1-(1+$C$5/12)^(-($C$6-A115+1))),2)),ROUND(C115/($C$6-A115+1),2)),J114))</f>
        <v>67666.89</v>
      </c>
      <c r="K115" s="3">
        <f>IF(A115="","",YEAR(B115))</f>
        <v>2035</v>
      </c>
    </row>
    <row r="116" spans="1:11" x14ac:dyDescent="0.25">
      <c r="A116" s="12">
        <f>IF(A115="","",IF(H115&lt;=0,"",IF(A115&gt;=$C$6,"",A115+1)))</f>
        <v>103</v>
      </c>
      <c r="B116" s="11">
        <f>IF(A116="","",EDATE($C$7,A116))</f>
        <v>49434</v>
      </c>
      <c r="C116" s="8">
        <f>IF(A116="","",H115)</f>
        <v>1538345.68</v>
      </c>
      <c r="D116" s="8">
        <f>IF(A116="","",ROUND(E116+F116,2))</f>
        <v>67666.89</v>
      </c>
      <c r="E116" s="8">
        <f>IF(A116="","",ROUND(C116*$C$5/12,2))</f>
        <v>21152.25</v>
      </c>
      <c r="F116" s="8">
        <f>IF(A116="","",IF(OR(A116=$C$6,IF($C$8="Annuity",ROUND(J116-E116,2),J116)&gt;C116),C116,IF($C$8="Annuity",ROUND(J116-E116,2),J116)))</f>
        <v>46514.64</v>
      </c>
      <c r="G116" s="4"/>
      <c r="H116" s="8">
        <f>IF(A116="","",ROUND(C116-F116-MIN(G116+0,C116-F116),2))</f>
        <v>1491831.04</v>
      </c>
      <c r="I116" s="10"/>
      <c r="J116" s="8">
        <f>IF(A116="","",IF(AND($C$9="Reduce the payment",G115+0&gt;0),IF($C$8="Annuity",IF($C$5=0,ROUND(C116/($C$6-A116+1),2),ROUND(C116*$C$5/12/(1-(1+$C$5/12)^(-($C$6-A116+1))),2)),ROUND(C116/($C$6-A116+1),2)),J115))</f>
        <v>67666.89</v>
      </c>
      <c r="K116" s="3">
        <f>IF(A116="","",YEAR(B116))</f>
        <v>2035</v>
      </c>
    </row>
    <row r="117" spans="1:11" x14ac:dyDescent="0.25">
      <c r="A117" s="12">
        <f>IF(A116="","",IF(H116&lt;=0,"",IF(A116&gt;=$C$6,"",A116+1)))</f>
        <v>104</v>
      </c>
      <c r="B117" s="11">
        <f>IF(A117="","",EDATE($C$7,A117))</f>
        <v>49465</v>
      </c>
      <c r="C117" s="8">
        <f>IF(A117="","",H116)</f>
        <v>1491831.04</v>
      </c>
      <c r="D117" s="8">
        <f>IF(A117="","",ROUND(E117+F117,2))</f>
        <v>67666.89</v>
      </c>
      <c r="E117" s="8">
        <f>IF(A117="","",ROUND(C117*$C$5/12,2))</f>
        <v>20512.68</v>
      </c>
      <c r="F117" s="8">
        <f>IF(A117="","",IF(OR(A117=$C$6,IF($C$8="Annuity",ROUND(J117-E117,2),J117)&gt;C117),C117,IF($C$8="Annuity",ROUND(J117-E117,2),J117)))</f>
        <v>47154.21</v>
      </c>
      <c r="G117" s="4"/>
      <c r="H117" s="8">
        <f>IF(A117="","",ROUND(C117-F117-MIN(G117+0,C117-F117),2))</f>
        <v>1444676.83</v>
      </c>
      <c r="I117" s="10"/>
      <c r="J117" s="8">
        <f>IF(A117="","",IF(AND($C$9="Reduce the payment",G116+0&gt;0),IF($C$8="Annuity",IF($C$5=0,ROUND(C117/($C$6-A117+1),2),ROUND(C117*$C$5/12/(1-(1+$C$5/12)^(-($C$6-A117+1))),2)),ROUND(C117/($C$6-A117+1),2)),J116))</f>
        <v>67666.89</v>
      </c>
      <c r="K117" s="3">
        <f>IF(A117="","",YEAR(B117))</f>
        <v>2035</v>
      </c>
    </row>
    <row r="118" spans="1:11" x14ac:dyDescent="0.25">
      <c r="A118" s="12">
        <f>IF(A117="","",IF(H117&lt;=0,"",IF(A117&gt;=$C$6,"",A117+1)))</f>
        <v>105</v>
      </c>
      <c r="B118" s="11">
        <f>IF(A118="","",EDATE($C$7,A118))</f>
        <v>49495</v>
      </c>
      <c r="C118" s="8">
        <f>IF(A118="","",H117)</f>
        <v>1444676.83</v>
      </c>
      <c r="D118" s="8">
        <f>IF(A118="","",ROUND(E118+F118,2))</f>
        <v>67666.89</v>
      </c>
      <c r="E118" s="8">
        <f>IF(A118="","",ROUND(C118*$C$5/12,2))</f>
        <v>19864.31</v>
      </c>
      <c r="F118" s="8">
        <f>IF(A118="","",IF(OR(A118=$C$6,IF($C$8="Annuity",ROUND(J118-E118,2),J118)&gt;C118),C118,IF($C$8="Annuity",ROUND(J118-E118,2),J118)))</f>
        <v>47802.58</v>
      </c>
      <c r="G118" s="4"/>
      <c r="H118" s="8">
        <f>IF(A118="","",ROUND(C118-F118-MIN(G118+0,C118-F118),2))</f>
        <v>1396874.25</v>
      </c>
      <c r="I118" s="10"/>
      <c r="J118" s="8">
        <f>IF(A118="","",IF(AND($C$9="Reduce the payment",G117+0&gt;0),IF($C$8="Annuity",IF($C$5=0,ROUND(C118/($C$6-A118+1),2),ROUND(C118*$C$5/12/(1-(1+$C$5/12)^(-($C$6-A118+1))),2)),ROUND(C118/($C$6-A118+1),2)),J117))</f>
        <v>67666.89</v>
      </c>
      <c r="K118" s="3">
        <f>IF(A118="","",YEAR(B118))</f>
        <v>2035</v>
      </c>
    </row>
    <row r="119" spans="1:11" x14ac:dyDescent="0.25">
      <c r="A119" s="12">
        <f>IF(A118="","",IF(H118&lt;=0,"",IF(A118&gt;=$C$6,"",A118+1)))</f>
        <v>106</v>
      </c>
      <c r="B119" s="11">
        <f>IF(A119="","",EDATE($C$7,A119))</f>
        <v>49526</v>
      </c>
      <c r="C119" s="8">
        <f>IF(A119="","",H118)</f>
        <v>1396874.25</v>
      </c>
      <c r="D119" s="8">
        <f>IF(A119="","",ROUND(E119+F119,2))</f>
        <v>67666.89</v>
      </c>
      <c r="E119" s="8">
        <f>IF(A119="","",ROUND(C119*$C$5/12,2))</f>
        <v>19207.02</v>
      </c>
      <c r="F119" s="8">
        <f>IF(A119="","",IF(OR(A119=$C$6,IF($C$8="Annuity",ROUND(J119-E119,2),J119)&gt;C119),C119,IF($C$8="Annuity",ROUND(J119-E119,2),J119)))</f>
        <v>48459.87</v>
      </c>
      <c r="G119" s="4"/>
      <c r="H119" s="8">
        <f>IF(A119="","",ROUND(C119-F119-MIN(G119+0,C119-F119),2))</f>
        <v>1348414.38</v>
      </c>
      <c r="I119" s="10"/>
      <c r="J119" s="8">
        <f>IF(A119="","",IF(AND($C$9="Reduce the payment",G118+0&gt;0),IF($C$8="Annuity",IF($C$5=0,ROUND(C119/($C$6-A119+1),2),ROUND(C119*$C$5/12/(1-(1+$C$5/12)^(-($C$6-A119+1))),2)),ROUND(C119/($C$6-A119+1),2)),J118))</f>
        <v>67666.89</v>
      </c>
      <c r="K119" s="3">
        <f>IF(A119="","",YEAR(B119))</f>
        <v>2035</v>
      </c>
    </row>
    <row r="120" spans="1:11" x14ac:dyDescent="0.25">
      <c r="A120" s="12">
        <f>IF(A119="","",IF(H119&lt;=0,"",IF(A119&gt;=$C$6,"",A119+1)))</f>
        <v>107</v>
      </c>
      <c r="B120" s="11">
        <f>IF(A120="","",EDATE($C$7,A120))</f>
        <v>49557</v>
      </c>
      <c r="C120" s="8">
        <f>IF(A120="","",H119)</f>
        <v>1348414.38</v>
      </c>
      <c r="D120" s="8">
        <f>IF(A120="","",ROUND(E120+F120,2))</f>
        <v>67666.89</v>
      </c>
      <c r="E120" s="8">
        <f>IF(A120="","",ROUND(C120*$C$5/12,2))</f>
        <v>18540.7</v>
      </c>
      <c r="F120" s="8">
        <f>IF(A120="","",IF(OR(A120=$C$6,IF($C$8="Annuity",ROUND(J120-E120,2),J120)&gt;C120),C120,IF($C$8="Annuity",ROUND(J120-E120,2),J120)))</f>
        <v>49126.19</v>
      </c>
      <c r="G120" s="4"/>
      <c r="H120" s="8">
        <f>IF(A120="","",ROUND(C120-F120-MIN(G120+0,C120-F120),2))</f>
        <v>1299288.19</v>
      </c>
      <c r="I120" s="10"/>
      <c r="J120" s="8">
        <f>IF(A120="","",IF(AND($C$9="Reduce the payment",G119+0&gt;0),IF($C$8="Annuity",IF($C$5=0,ROUND(C120/($C$6-A120+1),2),ROUND(C120*$C$5/12/(1-(1+$C$5/12)^(-($C$6-A120+1))),2)),ROUND(C120/($C$6-A120+1),2)),J119))</f>
        <v>67666.89</v>
      </c>
      <c r="K120" s="3">
        <f>IF(A120="","",YEAR(B120))</f>
        <v>2035</v>
      </c>
    </row>
    <row r="121" spans="1:11" x14ac:dyDescent="0.25">
      <c r="A121" s="12">
        <f>IF(A120="","",IF(H120&lt;=0,"",IF(A120&gt;=$C$6,"",A120+1)))</f>
        <v>108</v>
      </c>
      <c r="B121" s="11">
        <f>IF(A121="","",EDATE($C$7,A121))</f>
        <v>49587</v>
      </c>
      <c r="C121" s="8">
        <f>IF(A121="","",H120)</f>
        <v>1299288.19</v>
      </c>
      <c r="D121" s="8">
        <f>IF(A121="","",ROUND(E121+F121,2))</f>
        <v>67666.89</v>
      </c>
      <c r="E121" s="8">
        <f>IF(A121="","",ROUND(C121*$C$5/12,2))</f>
        <v>17865.21</v>
      </c>
      <c r="F121" s="8">
        <f>IF(A121="","",IF(OR(A121=$C$6,IF($C$8="Annuity",ROUND(J121-E121,2),J121)&gt;C121),C121,IF($C$8="Annuity",ROUND(J121-E121,2),J121)))</f>
        <v>49801.68</v>
      </c>
      <c r="G121" s="4"/>
      <c r="H121" s="8">
        <f>IF(A121="","",ROUND(C121-F121-MIN(G121+0,C121-F121),2))</f>
        <v>1249486.51</v>
      </c>
      <c r="I121" s="10"/>
      <c r="J121" s="8">
        <f>IF(A121="","",IF(AND($C$9="Reduce the payment",G120+0&gt;0),IF($C$8="Annuity",IF($C$5=0,ROUND(C121/($C$6-A121+1),2),ROUND(C121*$C$5/12/(1-(1+$C$5/12)^(-($C$6-A121+1))),2)),ROUND(C121/($C$6-A121+1),2)),J120))</f>
        <v>67666.89</v>
      </c>
      <c r="K121" s="3">
        <f>IF(A121="","",YEAR(B121))</f>
        <v>2035</v>
      </c>
    </row>
    <row r="122" spans="1:11" x14ac:dyDescent="0.25">
      <c r="A122" s="12">
        <f>IF(A121="","",IF(H121&lt;=0,"",IF(A121&gt;=$C$6,"",A121+1)))</f>
        <v>109</v>
      </c>
      <c r="B122" s="11">
        <f>IF(A122="","",EDATE($C$7,A122))</f>
        <v>49618</v>
      </c>
      <c r="C122" s="8">
        <f>IF(A122="","",H121)</f>
        <v>1249486.51</v>
      </c>
      <c r="D122" s="8">
        <f>IF(A122="","",ROUND(E122+F122,2))</f>
        <v>67666.89</v>
      </c>
      <c r="E122" s="8">
        <f>IF(A122="","",ROUND(C122*$C$5/12,2))</f>
        <v>17180.44</v>
      </c>
      <c r="F122" s="8">
        <f>IF(A122="","",IF(OR(A122=$C$6,IF($C$8="Annuity",ROUND(J122-E122,2),J122)&gt;C122),C122,IF($C$8="Annuity",ROUND(J122-E122,2),J122)))</f>
        <v>50486.45</v>
      </c>
      <c r="G122" s="4"/>
      <c r="H122" s="8">
        <f>IF(A122="","",ROUND(C122-F122-MIN(G122+0,C122-F122),2))</f>
        <v>1199000.06</v>
      </c>
      <c r="I122" s="10"/>
      <c r="J122" s="8">
        <f>IF(A122="","",IF(AND($C$9="Reduce the payment",G121+0&gt;0),IF($C$8="Annuity",IF($C$5=0,ROUND(C122/($C$6-A122+1),2),ROUND(C122*$C$5/12/(1-(1+$C$5/12)^(-($C$6-A122+1))),2)),ROUND(C122/($C$6-A122+1),2)),J121))</f>
        <v>67666.89</v>
      </c>
      <c r="K122" s="3">
        <f>IF(A122="","",YEAR(B122))</f>
        <v>2035</v>
      </c>
    </row>
    <row r="123" spans="1:11" x14ac:dyDescent="0.25">
      <c r="A123" s="12">
        <f>IF(A122="","",IF(H122&lt;=0,"",IF(A122&gt;=$C$6,"",A122+1)))</f>
        <v>110</v>
      </c>
      <c r="B123" s="11">
        <f>IF(A123="","",EDATE($C$7,A123))</f>
        <v>49648</v>
      </c>
      <c r="C123" s="8">
        <f>IF(A123="","",H122)</f>
        <v>1199000.06</v>
      </c>
      <c r="D123" s="8">
        <f>IF(A123="","",ROUND(E123+F123,2))</f>
        <v>67666.89</v>
      </c>
      <c r="E123" s="8">
        <f>IF(A123="","",ROUND(C123*$C$5/12,2))</f>
        <v>16486.25</v>
      </c>
      <c r="F123" s="8">
        <f>IF(A123="","",IF(OR(A123=$C$6,IF($C$8="Annuity",ROUND(J123-E123,2),J123)&gt;C123),C123,IF($C$8="Annuity",ROUND(J123-E123,2),J123)))</f>
        <v>51180.64</v>
      </c>
      <c r="G123" s="4"/>
      <c r="H123" s="8">
        <f>IF(A123="","",ROUND(C123-F123-MIN(G123+0,C123-F123),2))</f>
        <v>1147819.42</v>
      </c>
      <c r="I123" s="10"/>
      <c r="J123" s="8">
        <f>IF(A123="","",IF(AND($C$9="Reduce the payment",G122+0&gt;0),IF($C$8="Annuity",IF($C$5=0,ROUND(C123/($C$6-A123+1),2),ROUND(C123*$C$5/12/(1-(1+$C$5/12)^(-($C$6-A123+1))),2)),ROUND(C123/($C$6-A123+1),2)),J122))</f>
        <v>67666.89</v>
      </c>
      <c r="K123" s="3">
        <f>IF(A123="","",YEAR(B123))</f>
        <v>2035</v>
      </c>
    </row>
    <row r="124" spans="1:11" x14ac:dyDescent="0.25">
      <c r="A124" s="12">
        <f>IF(A123="","",IF(H123&lt;=0,"",IF(A123&gt;=$C$6,"",A123+1)))</f>
        <v>111</v>
      </c>
      <c r="B124" s="11">
        <f>IF(A124="","",EDATE($C$7,A124))</f>
        <v>49679</v>
      </c>
      <c r="C124" s="8">
        <f>IF(A124="","",H123)</f>
        <v>1147819.42</v>
      </c>
      <c r="D124" s="8">
        <f>IF(A124="","",ROUND(E124+F124,2))</f>
        <v>67666.89</v>
      </c>
      <c r="E124" s="8">
        <f>IF(A124="","",ROUND(C124*$C$5/12,2))</f>
        <v>15782.52</v>
      </c>
      <c r="F124" s="8">
        <f>IF(A124="","",IF(OR(A124=$C$6,IF($C$8="Annuity",ROUND(J124-E124,2),J124)&gt;C124),C124,IF($C$8="Annuity",ROUND(J124-E124,2),J124)))</f>
        <v>51884.37</v>
      </c>
      <c r="G124" s="4"/>
      <c r="H124" s="8">
        <f>IF(A124="","",ROUND(C124-F124-MIN(G124+0,C124-F124),2))</f>
        <v>1095935.05</v>
      </c>
      <c r="I124" s="10"/>
      <c r="J124" s="8">
        <f>IF(A124="","",IF(AND($C$9="Reduce the payment",G123+0&gt;0),IF($C$8="Annuity",IF($C$5=0,ROUND(C124/($C$6-A124+1),2),ROUND(C124*$C$5/12/(1-(1+$C$5/12)^(-($C$6-A124+1))),2)),ROUND(C124/($C$6-A124+1),2)),J123))</f>
        <v>67666.89</v>
      </c>
      <c r="K124" s="3">
        <f>IF(A124="","",YEAR(B124))</f>
        <v>2036</v>
      </c>
    </row>
    <row r="125" spans="1:11" x14ac:dyDescent="0.25">
      <c r="A125" s="12">
        <f>IF(A124="","",IF(H124&lt;=0,"",IF(A124&gt;=$C$6,"",A124+1)))</f>
        <v>112</v>
      </c>
      <c r="B125" s="11">
        <f>IF(A125="","",EDATE($C$7,A125))</f>
        <v>49710</v>
      </c>
      <c r="C125" s="8">
        <f>IF(A125="","",H124)</f>
        <v>1095935.05</v>
      </c>
      <c r="D125" s="8">
        <f>IF(A125="","",ROUND(E125+F125,2))</f>
        <v>67666.89</v>
      </c>
      <c r="E125" s="8">
        <f>IF(A125="","",ROUND(C125*$C$5/12,2))</f>
        <v>15069.11</v>
      </c>
      <c r="F125" s="8">
        <f>IF(A125="","",IF(OR(A125=$C$6,IF($C$8="Annuity",ROUND(J125-E125,2),J125)&gt;C125),C125,IF($C$8="Annuity",ROUND(J125-E125,2),J125)))</f>
        <v>52597.78</v>
      </c>
      <c r="G125" s="4"/>
      <c r="H125" s="8">
        <f>IF(A125="","",ROUND(C125-F125-MIN(G125+0,C125-F125),2))</f>
        <v>1043337.27</v>
      </c>
      <c r="I125" s="10"/>
      <c r="J125" s="8">
        <f>IF(A125="","",IF(AND($C$9="Reduce the payment",G124+0&gt;0),IF($C$8="Annuity",IF($C$5=0,ROUND(C125/($C$6-A125+1),2),ROUND(C125*$C$5/12/(1-(1+$C$5/12)^(-($C$6-A125+1))),2)),ROUND(C125/($C$6-A125+1),2)),J124))</f>
        <v>67666.89</v>
      </c>
      <c r="K125" s="3">
        <f>IF(A125="","",YEAR(B125))</f>
        <v>2036</v>
      </c>
    </row>
    <row r="126" spans="1:11" x14ac:dyDescent="0.25">
      <c r="A126" s="12">
        <f>IF(A125="","",IF(H125&lt;=0,"",IF(A125&gt;=$C$6,"",A125+1)))</f>
        <v>113</v>
      </c>
      <c r="B126" s="11">
        <f>IF(A126="","",EDATE($C$7,A126))</f>
        <v>49739</v>
      </c>
      <c r="C126" s="8">
        <f>IF(A126="","",H125)</f>
        <v>1043337.27</v>
      </c>
      <c r="D126" s="8">
        <f>IF(A126="","",ROUND(E126+F126,2))</f>
        <v>67666.89</v>
      </c>
      <c r="E126" s="8">
        <f>IF(A126="","",ROUND(C126*$C$5/12,2))</f>
        <v>14345.89</v>
      </c>
      <c r="F126" s="8">
        <f>IF(A126="","",IF(OR(A126=$C$6,IF($C$8="Annuity",ROUND(J126-E126,2),J126)&gt;C126),C126,IF($C$8="Annuity",ROUND(J126-E126,2),J126)))</f>
        <v>53321</v>
      </c>
      <c r="G126" s="4"/>
      <c r="H126" s="8">
        <f>IF(A126="","",ROUND(C126-F126-MIN(G126+0,C126-F126),2))</f>
        <v>990016.27</v>
      </c>
      <c r="I126" s="10"/>
      <c r="J126" s="8">
        <f>IF(A126="","",IF(AND($C$9="Reduce the payment",G125+0&gt;0),IF($C$8="Annuity",IF($C$5=0,ROUND(C126/($C$6-A126+1),2),ROUND(C126*$C$5/12/(1-(1+$C$5/12)^(-($C$6-A126+1))),2)),ROUND(C126/($C$6-A126+1),2)),J125))</f>
        <v>67666.89</v>
      </c>
      <c r="K126" s="3">
        <f>IF(A126="","",YEAR(B126))</f>
        <v>2036</v>
      </c>
    </row>
    <row r="127" spans="1:11" x14ac:dyDescent="0.25">
      <c r="A127" s="12">
        <f>IF(A126="","",IF(H126&lt;=0,"",IF(A126&gt;=$C$6,"",A126+1)))</f>
        <v>114</v>
      </c>
      <c r="B127" s="11">
        <f>IF(A127="","",EDATE($C$7,A127))</f>
        <v>49770</v>
      </c>
      <c r="C127" s="8">
        <f>IF(A127="","",H126)</f>
        <v>990016.27</v>
      </c>
      <c r="D127" s="8">
        <f>IF(A127="","",ROUND(E127+F127,2))</f>
        <v>67666.89</v>
      </c>
      <c r="E127" s="8">
        <f>IF(A127="","",ROUND(C127*$C$5/12,2))</f>
        <v>13612.72</v>
      </c>
      <c r="F127" s="8">
        <f>IF(A127="","",IF(OR(A127=$C$6,IF($C$8="Annuity",ROUND(J127-E127,2),J127)&gt;C127),C127,IF($C$8="Annuity",ROUND(J127-E127,2),J127)))</f>
        <v>54054.17</v>
      </c>
      <c r="G127" s="4"/>
      <c r="H127" s="8">
        <f>IF(A127="","",ROUND(C127-F127-MIN(G127+0,C127-F127),2))</f>
        <v>935962.1</v>
      </c>
      <c r="I127" s="10"/>
      <c r="J127" s="8">
        <f>IF(A127="","",IF(AND($C$9="Reduce the payment",G126+0&gt;0),IF($C$8="Annuity",IF($C$5=0,ROUND(C127/($C$6-A127+1),2),ROUND(C127*$C$5/12/(1-(1+$C$5/12)^(-($C$6-A127+1))),2)),ROUND(C127/($C$6-A127+1),2)),J126))</f>
        <v>67666.89</v>
      </c>
      <c r="K127" s="3">
        <f>IF(A127="","",YEAR(B127))</f>
        <v>2036</v>
      </c>
    </row>
    <row r="128" spans="1:11" x14ac:dyDescent="0.25">
      <c r="A128" s="12">
        <f>IF(A127="","",IF(H127&lt;=0,"",IF(A127&gt;=$C$6,"",A127+1)))</f>
        <v>115</v>
      </c>
      <c r="B128" s="11">
        <f>IF(A128="","",EDATE($C$7,A128))</f>
        <v>49800</v>
      </c>
      <c r="C128" s="8">
        <f>IF(A128="","",H127)</f>
        <v>935962.1</v>
      </c>
      <c r="D128" s="8">
        <f>IF(A128="","",ROUND(E128+F128,2))</f>
        <v>67666.89</v>
      </c>
      <c r="E128" s="8">
        <f>IF(A128="","",ROUND(C128*$C$5/12,2))</f>
        <v>12869.48</v>
      </c>
      <c r="F128" s="8">
        <f>IF(A128="","",IF(OR(A128=$C$6,IF($C$8="Annuity",ROUND(J128-E128,2),J128)&gt;C128),C128,IF($C$8="Annuity",ROUND(J128-E128,2),J128)))</f>
        <v>54797.41</v>
      </c>
      <c r="G128" s="4"/>
      <c r="H128" s="8">
        <f>IF(A128="","",ROUND(C128-F128-MIN(G128+0,C128-F128),2))</f>
        <v>881164.69</v>
      </c>
      <c r="I128" s="10"/>
      <c r="J128" s="8">
        <f>IF(A128="","",IF(AND($C$9="Reduce the payment",G127+0&gt;0),IF($C$8="Annuity",IF($C$5=0,ROUND(C128/($C$6-A128+1),2),ROUND(C128*$C$5/12/(1-(1+$C$5/12)^(-($C$6-A128+1))),2)),ROUND(C128/($C$6-A128+1),2)),J127))</f>
        <v>67666.89</v>
      </c>
      <c r="K128" s="3">
        <f>IF(A128="","",YEAR(B128))</f>
        <v>2036</v>
      </c>
    </row>
    <row r="129" spans="1:11" x14ac:dyDescent="0.25">
      <c r="A129" s="12">
        <f>IF(A128="","",IF(H128&lt;=0,"",IF(A128&gt;=$C$6,"",A128+1)))</f>
        <v>116</v>
      </c>
      <c r="B129" s="11">
        <f>IF(A129="","",EDATE($C$7,A129))</f>
        <v>49831</v>
      </c>
      <c r="C129" s="8">
        <f>IF(A129="","",H128)</f>
        <v>881164.69</v>
      </c>
      <c r="D129" s="8">
        <f>IF(A129="","",ROUND(E129+F129,2))</f>
        <v>67666.89</v>
      </c>
      <c r="E129" s="8">
        <f>IF(A129="","",ROUND(C129*$C$5/12,2))</f>
        <v>12116.01</v>
      </c>
      <c r="F129" s="8">
        <f>IF(A129="","",IF(OR(A129=$C$6,IF($C$8="Annuity",ROUND(J129-E129,2),J129)&gt;C129),C129,IF($C$8="Annuity",ROUND(J129-E129,2),J129)))</f>
        <v>55550.88</v>
      </c>
      <c r="G129" s="4"/>
      <c r="H129" s="8">
        <f>IF(A129="","",ROUND(C129-F129-MIN(G129+0,C129-F129),2))</f>
        <v>825613.81</v>
      </c>
      <c r="I129" s="10"/>
      <c r="J129" s="8">
        <f>IF(A129="","",IF(AND($C$9="Reduce the payment",G128+0&gt;0),IF($C$8="Annuity",IF($C$5=0,ROUND(C129/($C$6-A129+1),2),ROUND(C129*$C$5/12/(1-(1+$C$5/12)^(-($C$6-A129+1))),2)),ROUND(C129/($C$6-A129+1),2)),J128))</f>
        <v>67666.89</v>
      </c>
      <c r="K129" s="3">
        <f>IF(A129="","",YEAR(B129))</f>
        <v>2036</v>
      </c>
    </row>
    <row r="130" spans="1:11" x14ac:dyDescent="0.25">
      <c r="A130" s="12">
        <f>IF(A129="","",IF(H129&lt;=0,"",IF(A129&gt;=$C$6,"",A129+1)))</f>
        <v>117</v>
      </c>
      <c r="B130" s="11">
        <f>IF(A130="","",EDATE($C$7,A130))</f>
        <v>49861</v>
      </c>
      <c r="C130" s="8">
        <f>IF(A130="","",H129)</f>
        <v>825613.81</v>
      </c>
      <c r="D130" s="8">
        <f>IF(A130="","",ROUND(E130+F130,2))</f>
        <v>67666.89</v>
      </c>
      <c r="E130" s="8">
        <f>IF(A130="","",ROUND(C130*$C$5/12,2))</f>
        <v>11352.19</v>
      </c>
      <c r="F130" s="8">
        <f>IF(A130="","",IF(OR(A130=$C$6,IF($C$8="Annuity",ROUND(J130-E130,2),J130)&gt;C130),C130,IF($C$8="Annuity",ROUND(J130-E130,2),J130)))</f>
        <v>56314.7</v>
      </c>
      <c r="G130" s="4"/>
      <c r="H130" s="8">
        <f>IF(A130="","",ROUND(C130-F130-MIN(G130+0,C130-F130),2))</f>
        <v>769299.11</v>
      </c>
      <c r="I130" s="10"/>
      <c r="J130" s="8">
        <f>IF(A130="","",IF(AND($C$9="Reduce the payment",G129+0&gt;0),IF($C$8="Annuity",IF($C$5=0,ROUND(C130/($C$6-A130+1),2),ROUND(C130*$C$5/12/(1-(1+$C$5/12)^(-($C$6-A130+1))),2)),ROUND(C130/($C$6-A130+1),2)),J129))</f>
        <v>67666.89</v>
      </c>
      <c r="K130" s="3">
        <f>IF(A130="","",YEAR(B130))</f>
        <v>2036</v>
      </c>
    </row>
    <row r="131" spans="1:11" x14ac:dyDescent="0.25">
      <c r="A131" s="12">
        <f>IF(A130="","",IF(H130&lt;=0,"",IF(A130&gt;=$C$6,"",A130+1)))</f>
        <v>118</v>
      </c>
      <c r="B131" s="11">
        <f>IF(A131="","",EDATE($C$7,A131))</f>
        <v>49892</v>
      </c>
      <c r="C131" s="8">
        <f>IF(A131="","",H130)</f>
        <v>769299.11</v>
      </c>
      <c r="D131" s="8">
        <f>IF(A131="","",ROUND(E131+F131,2))</f>
        <v>67666.89</v>
      </c>
      <c r="E131" s="8">
        <f>IF(A131="","",ROUND(C131*$C$5/12,2))</f>
        <v>10577.86</v>
      </c>
      <c r="F131" s="8">
        <f>IF(A131="","",IF(OR(A131=$C$6,IF($C$8="Annuity",ROUND(J131-E131,2),J131)&gt;C131),C131,IF($C$8="Annuity",ROUND(J131-E131,2),J131)))</f>
        <v>57089.03</v>
      </c>
      <c r="G131" s="4"/>
      <c r="H131" s="8">
        <f>IF(A131="","",ROUND(C131-F131-MIN(G131+0,C131-F131),2))</f>
        <v>712210.08</v>
      </c>
      <c r="I131" s="10"/>
      <c r="J131" s="8">
        <f>IF(A131="","",IF(AND($C$9="Reduce the payment",G130+0&gt;0),IF($C$8="Annuity",IF($C$5=0,ROUND(C131/($C$6-A131+1),2),ROUND(C131*$C$5/12/(1-(1+$C$5/12)^(-($C$6-A131+1))),2)),ROUND(C131/($C$6-A131+1),2)),J130))</f>
        <v>67666.89</v>
      </c>
      <c r="K131" s="3">
        <f>IF(A131="","",YEAR(B131))</f>
        <v>2036</v>
      </c>
    </row>
    <row r="132" spans="1:11" x14ac:dyDescent="0.25">
      <c r="A132" s="12">
        <f>IF(A131="","",IF(H131&lt;=0,"",IF(A131&gt;=$C$6,"",A131+1)))</f>
        <v>119</v>
      </c>
      <c r="B132" s="11">
        <f>IF(A132="","",EDATE($C$7,A132))</f>
        <v>49923</v>
      </c>
      <c r="C132" s="8">
        <f>IF(A132="","",H131)</f>
        <v>712210.08</v>
      </c>
      <c r="D132" s="8">
        <f>IF(A132="","",ROUND(E132+F132,2))</f>
        <v>67666.89</v>
      </c>
      <c r="E132" s="8">
        <f>IF(A132="","",ROUND(C132*$C$5/12,2))</f>
        <v>9792.89</v>
      </c>
      <c r="F132" s="8">
        <f>IF(A132="","",IF(OR(A132=$C$6,IF($C$8="Annuity",ROUND(J132-E132,2),J132)&gt;C132),C132,IF($C$8="Annuity",ROUND(J132-E132,2),J132)))</f>
        <v>57874</v>
      </c>
      <c r="G132" s="4"/>
      <c r="H132" s="8">
        <f>IF(A132="","",ROUND(C132-F132-MIN(G132+0,C132-F132),2))</f>
        <v>654336.08</v>
      </c>
      <c r="I132" s="10"/>
      <c r="J132" s="8">
        <f>IF(A132="","",IF(AND($C$9="Reduce the payment",G131+0&gt;0),IF($C$8="Annuity",IF($C$5=0,ROUND(C132/($C$6-A132+1),2),ROUND(C132*$C$5/12/(1-(1+$C$5/12)^(-($C$6-A132+1))),2)),ROUND(C132/($C$6-A132+1),2)),J131))</f>
        <v>67666.89</v>
      </c>
      <c r="K132" s="3">
        <f>IF(A132="","",YEAR(B132))</f>
        <v>2036</v>
      </c>
    </row>
    <row r="133" spans="1:11" x14ac:dyDescent="0.25">
      <c r="A133" s="12">
        <f>IF(A132="","",IF(H132&lt;=0,"",IF(A132&gt;=$C$6,"",A132+1)))</f>
        <v>120</v>
      </c>
      <c r="B133" s="11">
        <f>IF(A133="","",EDATE($C$7,A133))</f>
        <v>49953</v>
      </c>
      <c r="C133" s="8">
        <f>IF(A133="","",H132)</f>
        <v>654336.08</v>
      </c>
      <c r="D133" s="8">
        <f>IF(A133="","",ROUND(E133+F133,2))</f>
        <v>67666.89</v>
      </c>
      <c r="E133" s="8">
        <f>IF(A133="","",ROUND(C133*$C$5/12,2))</f>
        <v>8997.12</v>
      </c>
      <c r="F133" s="8">
        <f>IF(A133="","",IF(OR(A133=$C$6,IF($C$8="Annuity",ROUND(J133-E133,2),J133)&gt;C133),C133,IF($C$8="Annuity",ROUND(J133-E133,2),J133)))</f>
        <v>58669.77</v>
      </c>
      <c r="G133" s="4"/>
      <c r="H133" s="8">
        <f>IF(A133="","",ROUND(C133-F133-MIN(G133+0,C133-F133),2))</f>
        <v>595666.31</v>
      </c>
      <c r="I133" s="10"/>
      <c r="J133" s="8">
        <f>IF(A133="","",IF(AND($C$9="Reduce the payment",G132+0&gt;0),IF($C$8="Annuity",IF($C$5=0,ROUND(C133/($C$6-A133+1),2),ROUND(C133*$C$5/12/(1-(1+$C$5/12)^(-($C$6-A133+1))),2)),ROUND(C133/($C$6-A133+1),2)),J132))</f>
        <v>67666.89</v>
      </c>
      <c r="K133" s="3">
        <f>IF(A133="","",YEAR(B133))</f>
        <v>2036</v>
      </c>
    </row>
    <row r="134" spans="1:11" x14ac:dyDescent="0.25">
      <c r="A134" s="12">
        <f>IF(A133="","",IF(H133&lt;=0,"",IF(A133&gt;=$C$6,"",A133+1)))</f>
        <v>121</v>
      </c>
      <c r="B134" s="11">
        <f>IF(A134="","",EDATE($C$7,A134))</f>
        <v>49984</v>
      </c>
      <c r="C134" s="8">
        <f>IF(A134="","",H133)</f>
        <v>595666.31</v>
      </c>
      <c r="D134" s="8">
        <f>IF(A134="","",ROUND(E134+F134,2))</f>
        <v>67666.89</v>
      </c>
      <c r="E134" s="8">
        <f>IF(A134="","",ROUND(C134*$C$5/12,2))</f>
        <v>8190.41</v>
      </c>
      <c r="F134" s="8">
        <f>IF(A134="","",IF(OR(A134=$C$6,IF($C$8="Annuity",ROUND(J134-E134,2),J134)&gt;C134),C134,IF($C$8="Annuity",ROUND(J134-E134,2),J134)))</f>
        <v>59476.48</v>
      </c>
      <c r="G134" s="4"/>
      <c r="H134" s="8">
        <f>IF(A134="","",ROUND(C134-F134-MIN(G134+0,C134-F134),2))</f>
        <v>536189.83</v>
      </c>
      <c r="I134" s="10"/>
      <c r="J134" s="8">
        <f>IF(A134="","",IF(AND($C$9="Reduce the payment",G133+0&gt;0),IF($C$8="Annuity",IF($C$5=0,ROUND(C134/($C$6-A134+1),2),ROUND(C134*$C$5/12/(1-(1+$C$5/12)^(-($C$6-A134+1))),2)),ROUND(C134/($C$6-A134+1),2)),J133))</f>
        <v>67666.89</v>
      </c>
      <c r="K134" s="3">
        <f>IF(A134="","",YEAR(B134))</f>
        <v>2036</v>
      </c>
    </row>
    <row r="135" spans="1:11" x14ac:dyDescent="0.25">
      <c r="A135" s="12">
        <f>IF(A134="","",IF(H134&lt;=0,"",IF(A134&gt;=$C$6,"",A134+1)))</f>
        <v>122</v>
      </c>
      <c r="B135" s="11">
        <f>IF(A135="","",EDATE($C$7,A135))</f>
        <v>50014</v>
      </c>
      <c r="C135" s="8">
        <f>IF(A135="","",H134)</f>
        <v>536189.83</v>
      </c>
      <c r="D135" s="8">
        <f>IF(A135="","",ROUND(E135+F135,2))</f>
        <v>67666.89</v>
      </c>
      <c r="E135" s="8">
        <f>IF(A135="","",ROUND(C135*$C$5/12,2))</f>
        <v>7372.61</v>
      </c>
      <c r="F135" s="8">
        <f>IF(A135="","",IF(OR(A135=$C$6,IF($C$8="Annuity",ROUND(J135-E135,2),J135)&gt;C135),C135,IF($C$8="Annuity",ROUND(J135-E135,2),J135)))</f>
        <v>60294.28</v>
      </c>
      <c r="G135" s="4"/>
      <c r="H135" s="8">
        <f>IF(A135="","",ROUND(C135-F135-MIN(G135+0,C135-F135),2))</f>
        <v>475895.55</v>
      </c>
      <c r="I135" s="10"/>
      <c r="J135" s="8">
        <f>IF(A135="","",IF(AND($C$9="Reduce the payment",G134+0&gt;0),IF($C$8="Annuity",IF($C$5=0,ROUND(C135/($C$6-A135+1),2),ROUND(C135*$C$5/12/(1-(1+$C$5/12)^(-($C$6-A135+1))),2)),ROUND(C135/($C$6-A135+1),2)),J134))</f>
        <v>67666.89</v>
      </c>
      <c r="K135" s="3">
        <f>IF(A135="","",YEAR(B135))</f>
        <v>2036</v>
      </c>
    </row>
    <row r="136" spans="1:11" x14ac:dyDescent="0.25">
      <c r="A136" s="12">
        <f>IF(A135="","",IF(H135&lt;=0,"",IF(A135&gt;=$C$6,"",A135+1)))</f>
        <v>123</v>
      </c>
      <c r="B136" s="11">
        <f>IF(A136="","",EDATE($C$7,A136))</f>
        <v>50045</v>
      </c>
      <c r="C136" s="8">
        <f>IF(A136="","",H135)</f>
        <v>475895.55</v>
      </c>
      <c r="D136" s="8">
        <f>IF(A136="","",ROUND(E136+F136,2))</f>
        <v>67666.89</v>
      </c>
      <c r="E136" s="8">
        <f>IF(A136="","",ROUND(C136*$C$5/12,2))</f>
        <v>6543.56</v>
      </c>
      <c r="F136" s="8">
        <f>IF(A136="","",IF(OR(A136=$C$6,IF($C$8="Annuity",ROUND(J136-E136,2),J136)&gt;C136),C136,IF($C$8="Annuity",ROUND(J136-E136,2),J136)))</f>
        <v>61123.33</v>
      </c>
      <c r="G136" s="4"/>
      <c r="H136" s="8">
        <f>IF(A136="","",ROUND(C136-F136-MIN(G136+0,C136-F136),2))</f>
        <v>414772.22</v>
      </c>
      <c r="I136" s="10"/>
      <c r="J136" s="8">
        <f>IF(A136="","",IF(AND($C$9="Reduce the payment",G135+0&gt;0),IF($C$8="Annuity",IF($C$5=0,ROUND(C136/($C$6-A136+1),2),ROUND(C136*$C$5/12/(1-(1+$C$5/12)^(-($C$6-A136+1))),2)),ROUND(C136/($C$6-A136+1),2)),J135))</f>
        <v>67666.89</v>
      </c>
      <c r="K136" s="3">
        <f>IF(A136="","",YEAR(B136))</f>
        <v>2037</v>
      </c>
    </row>
    <row r="137" spans="1:11" x14ac:dyDescent="0.25">
      <c r="A137" s="12">
        <f>IF(A136="","",IF(H136&lt;=0,"",IF(A136&gt;=$C$6,"",A136+1)))</f>
        <v>124</v>
      </c>
      <c r="B137" s="11">
        <f>IF(A137="","",EDATE($C$7,A137))</f>
        <v>50076</v>
      </c>
      <c r="C137" s="8">
        <f>IF(A137="","",H136)</f>
        <v>414772.22</v>
      </c>
      <c r="D137" s="8">
        <f>IF(A137="","",ROUND(E137+F137,2))</f>
        <v>67666.89</v>
      </c>
      <c r="E137" s="8">
        <f>IF(A137="","",ROUND(C137*$C$5/12,2))</f>
        <v>5703.12</v>
      </c>
      <c r="F137" s="8">
        <f>IF(A137="","",IF(OR(A137=$C$6,IF($C$8="Annuity",ROUND(J137-E137,2),J137)&gt;C137),C137,IF($C$8="Annuity",ROUND(J137-E137,2),J137)))</f>
        <v>61963.77</v>
      </c>
      <c r="G137" s="4"/>
      <c r="H137" s="8">
        <f>IF(A137="","",ROUND(C137-F137-MIN(G137+0,C137-F137),2))</f>
        <v>352808.45</v>
      </c>
      <c r="I137" s="10"/>
      <c r="J137" s="8">
        <f>IF(A137="","",IF(AND($C$9="Reduce the payment",G136+0&gt;0),IF($C$8="Annuity",IF($C$5=0,ROUND(C137/($C$6-A137+1),2),ROUND(C137*$C$5/12/(1-(1+$C$5/12)^(-($C$6-A137+1))),2)),ROUND(C137/($C$6-A137+1),2)),J136))</f>
        <v>67666.89</v>
      </c>
      <c r="K137" s="3">
        <f>IF(A137="","",YEAR(B137))</f>
        <v>2037</v>
      </c>
    </row>
    <row r="138" spans="1:11" x14ac:dyDescent="0.25">
      <c r="A138" s="12">
        <f>IF(A137="","",IF(H137&lt;=0,"",IF(A137&gt;=$C$6,"",A137+1)))</f>
        <v>125</v>
      </c>
      <c r="B138" s="11">
        <f>IF(A138="","",EDATE($C$7,A138))</f>
        <v>50104</v>
      </c>
      <c r="C138" s="8">
        <f>IF(A138="","",H137)</f>
        <v>352808.45</v>
      </c>
      <c r="D138" s="8">
        <f>IF(A138="","",ROUND(E138+F138,2))</f>
        <v>67666.89</v>
      </c>
      <c r="E138" s="8">
        <f>IF(A138="","",ROUND(C138*$C$5/12,2))</f>
        <v>4851.12</v>
      </c>
      <c r="F138" s="8">
        <f>IF(A138="","",IF(OR(A138=$C$6,IF($C$8="Annuity",ROUND(J138-E138,2),J138)&gt;C138),C138,IF($C$8="Annuity",ROUND(J138-E138,2),J138)))</f>
        <v>62815.77</v>
      </c>
      <c r="G138" s="4"/>
      <c r="H138" s="8">
        <f>IF(A138="","",ROUND(C138-F138-MIN(G138+0,C138-F138),2))</f>
        <v>289992.68</v>
      </c>
      <c r="I138" s="10"/>
      <c r="J138" s="8">
        <f>IF(A138="","",IF(AND($C$9="Reduce the payment",G137+0&gt;0),IF($C$8="Annuity",IF($C$5=0,ROUND(C138/($C$6-A138+1),2),ROUND(C138*$C$5/12/(1-(1+$C$5/12)^(-($C$6-A138+1))),2)),ROUND(C138/($C$6-A138+1),2)),J137))</f>
        <v>67666.89</v>
      </c>
      <c r="K138" s="3">
        <f>IF(A138="","",YEAR(B138))</f>
        <v>2037</v>
      </c>
    </row>
    <row r="139" spans="1:11" x14ac:dyDescent="0.25">
      <c r="A139" s="12">
        <f>IF(A138="","",IF(H138&lt;=0,"",IF(A138&gt;=$C$6,"",A138+1)))</f>
        <v>126</v>
      </c>
      <c r="B139" s="11">
        <f>IF(A139="","",EDATE($C$7,A139))</f>
        <v>50135</v>
      </c>
      <c r="C139" s="8">
        <f>IF(A139="","",H138)</f>
        <v>289992.68</v>
      </c>
      <c r="D139" s="8">
        <f>IF(A139="","",ROUND(E139+F139,2))</f>
        <v>67666.89</v>
      </c>
      <c r="E139" s="8">
        <f>IF(A139="","",ROUND(C139*$C$5/12,2))</f>
        <v>3987.4</v>
      </c>
      <c r="F139" s="8">
        <f>IF(A139="","",IF(OR(A139=$C$6,IF($C$8="Annuity",ROUND(J139-E139,2),J139)&gt;C139),C139,IF($C$8="Annuity",ROUND(J139-E139,2),J139)))</f>
        <v>63679.49</v>
      </c>
      <c r="G139" s="4"/>
      <c r="H139" s="8">
        <f>IF(A139="","",ROUND(C139-F139-MIN(G139+0,C139-F139),2))</f>
        <v>226313.19</v>
      </c>
      <c r="I139" s="10"/>
      <c r="J139" s="8">
        <f>IF(A139="","",IF(AND($C$9="Reduce the payment",G138+0&gt;0),IF($C$8="Annuity",IF($C$5=0,ROUND(C139/($C$6-A139+1),2),ROUND(C139*$C$5/12/(1-(1+$C$5/12)^(-($C$6-A139+1))),2)),ROUND(C139/($C$6-A139+1),2)),J138))</f>
        <v>67666.89</v>
      </c>
      <c r="K139" s="3">
        <f>IF(A139="","",YEAR(B139))</f>
        <v>2037</v>
      </c>
    </row>
    <row r="140" spans="1:11" x14ac:dyDescent="0.25">
      <c r="A140" s="12">
        <f>IF(A139="","",IF(H139&lt;=0,"",IF(A139&gt;=$C$6,"",A139+1)))</f>
        <v>127</v>
      </c>
      <c r="B140" s="11">
        <f>IF(A140="","",EDATE($C$7,A140))</f>
        <v>50165</v>
      </c>
      <c r="C140" s="8">
        <f>IF(A140="","",H139)</f>
        <v>226313.19</v>
      </c>
      <c r="D140" s="8">
        <f>IF(A140="","",ROUND(E140+F140,2))</f>
        <v>67666.89</v>
      </c>
      <c r="E140" s="8">
        <f>IF(A140="","",ROUND(C140*$C$5/12,2))</f>
        <v>3111.81</v>
      </c>
      <c r="F140" s="8">
        <f>IF(A140="","",IF(OR(A140=$C$6,IF($C$8="Annuity",ROUND(J140-E140,2),J140)&gt;C140),C140,IF($C$8="Annuity",ROUND(J140-E140,2),J140)))</f>
        <v>64555.08</v>
      </c>
      <c r="G140" s="4"/>
      <c r="H140" s="8">
        <f>IF(A140="","",ROUND(C140-F140-MIN(G140+0,C140-F140),2))</f>
        <v>161758.11</v>
      </c>
      <c r="I140" s="10"/>
      <c r="J140" s="8">
        <f>IF(A140="","",IF(AND($C$9="Reduce the payment",G139+0&gt;0),IF($C$8="Annuity",IF($C$5=0,ROUND(C140/($C$6-A140+1),2),ROUND(C140*$C$5/12/(1-(1+$C$5/12)^(-($C$6-A140+1))),2)),ROUND(C140/($C$6-A140+1),2)),J139))</f>
        <v>67666.89</v>
      </c>
      <c r="K140" s="3">
        <f>IF(A140="","",YEAR(B140))</f>
        <v>2037</v>
      </c>
    </row>
    <row r="141" spans="1:11" x14ac:dyDescent="0.25">
      <c r="A141" s="12">
        <f>IF(A140="","",IF(H140&lt;=0,"",IF(A140&gt;=$C$6,"",A140+1)))</f>
        <v>128</v>
      </c>
      <c r="B141" s="11">
        <f>IF(A141="","",EDATE($C$7,A141))</f>
        <v>50196</v>
      </c>
      <c r="C141" s="8">
        <f>IF(A141="","",H140)</f>
        <v>161758.11</v>
      </c>
      <c r="D141" s="8">
        <f>IF(A141="","",ROUND(E141+F141,2))</f>
        <v>67666.89</v>
      </c>
      <c r="E141" s="8">
        <f>IF(A141="","",ROUND(C141*$C$5/12,2))</f>
        <v>2224.17</v>
      </c>
      <c r="F141" s="8">
        <f>IF(A141="","",IF(OR(A141=$C$6,IF($C$8="Annuity",ROUND(J141-E141,2),J141)&gt;C141),C141,IF($C$8="Annuity",ROUND(J141-E141,2),J141)))</f>
        <v>65442.72</v>
      </c>
      <c r="G141" s="4"/>
      <c r="H141" s="8">
        <f>IF(A141="","",ROUND(C141-F141-MIN(G141+0,C141-F141),2))</f>
        <v>96315.39</v>
      </c>
      <c r="I141" s="10"/>
      <c r="J141" s="8">
        <f>IF(A141="","",IF(AND($C$9="Reduce the payment",G140+0&gt;0),IF($C$8="Annuity",IF($C$5=0,ROUND(C141/($C$6-A141+1),2),ROUND(C141*$C$5/12/(1-(1+$C$5/12)^(-($C$6-A141+1))),2)),ROUND(C141/($C$6-A141+1),2)),J140))</f>
        <v>67666.89</v>
      </c>
      <c r="K141" s="3">
        <f>IF(A141="","",YEAR(B141))</f>
        <v>2037</v>
      </c>
    </row>
    <row r="142" spans="1:11" x14ac:dyDescent="0.25">
      <c r="A142" s="12">
        <f>IF(A141="","",IF(H141&lt;=0,"",IF(A141&gt;=$C$6,"",A141+1)))</f>
        <v>129</v>
      </c>
      <c r="B142" s="11">
        <f>IF(A142="","",EDATE($C$7,A142))</f>
        <v>50226</v>
      </c>
      <c r="C142" s="8">
        <f>IF(A142="","",H141)</f>
        <v>96315.39</v>
      </c>
      <c r="D142" s="8">
        <f>IF(A142="","",ROUND(E142+F142,2))</f>
        <v>67666.89</v>
      </c>
      <c r="E142" s="8">
        <f>IF(A142="","",ROUND(C142*$C$5/12,2))</f>
        <v>1324.34</v>
      </c>
      <c r="F142" s="8">
        <f>IF(A142="","",IF(OR(A142=$C$6,IF($C$8="Annuity",ROUND(J142-E142,2),J142)&gt;C142),C142,IF($C$8="Annuity",ROUND(J142-E142,2),J142)))</f>
        <v>66342.55</v>
      </c>
      <c r="G142" s="4"/>
      <c r="H142" s="8">
        <f>IF(A142="","",ROUND(C142-F142-MIN(G142+0,C142-F142),2))</f>
        <v>29972.84</v>
      </c>
      <c r="I142" s="10"/>
      <c r="J142" s="8">
        <f>IF(A142="","",IF(AND($C$9="Reduce the payment",G141+0&gt;0),IF($C$8="Annuity",IF($C$5=0,ROUND(C142/($C$6-A142+1),2),ROUND(C142*$C$5/12/(1-(1+$C$5/12)^(-($C$6-A142+1))),2)),ROUND(C142/($C$6-A142+1),2)),J141))</f>
        <v>67666.89</v>
      </c>
      <c r="K142" s="3">
        <f>IF(A142="","",YEAR(B142))</f>
        <v>2037</v>
      </c>
    </row>
    <row r="143" spans="1:11" x14ac:dyDescent="0.25">
      <c r="A143" s="12">
        <f>IF(A142="","",IF(H142&lt;=0,"",IF(A142&gt;=$C$6,"",A142+1)))</f>
        <v>130</v>
      </c>
      <c r="B143" s="11">
        <f>IF(A143="","",EDATE($C$7,A143))</f>
        <v>50257</v>
      </c>
      <c r="C143" s="8">
        <f>IF(A143="","",H142)</f>
        <v>29972.84</v>
      </c>
      <c r="D143" s="8">
        <f>IF(A143="","",ROUND(E143+F143,2))</f>
        <v>30384.97</v>
      </c>
      <c r="E143" s="8">
        <f>IF(A143="","",ROUND(C143*$C$5/12,2))</f>
        <v>412.13</v>
      </c>
      <c r="F143" s="8">
        <f>IF(A143="","",IF(OR(A143=$C$6,IF($C$8="Annuity",ROUND(J143-E143,2),J143)&gt;C143),C143,IF($C$8="Annuity",ROUND(J143-E143,2),J143)))</f>
        <v>29972.84</v>
      </c>
      <c r="G143" s="4"/>
      <c r="H143" s="8">
        <f>IF(A143="","",ROUND(C143-F143-MIN(G143+0,C143-F143),2))</f>
        <v>0</v>
      </c>
      <c r="I143" s="10"/>
      <c r="J143" s="8">
        <f>IF(A143="","",IF(AND($C$9="Reduce the payment",G142+0&gt;0),IF($C$8="Annuity",IF($C$5=0,ROUND(C143/($C$6-A143+1),2),ROUND(C143*$C$5/12/(1-(1+$C$5/12)^(-($C$6-A143+1))),2)),ROUND(C143/($C$6-A143+1),2)),J142))</f>
        <v>67666.89</v>
      </c>
      <c r="K143" s="3">
        <f>IF(A143="","",YEAR(B143))</f>
        <v>2037</v>
      </c>
    </row>
    <row r="144" spans="1:11" x14ac:dyDescent="0.25">
      <c r="A144" s="12" t="str">
        <f>IF(A143="","",IF(H143&lt;=0,"",IF(A143&gt;=$C$6,"",A143+1)))</f>
        <v/>
      </c>
      <c r="B144" s="11" t="str">
        <f>IF(A144="","",EDATE($C$7,A144))</f>
        <v/>
      </c>
      <c r="C144" s="8" t="str">
        <f>IF(A144="","",H143)</f>
        <v/>
      </c>
      <c r="D144" s="8" t="str">
        <f>IF(A144="","",ROUND(E144+F144,2))</f>
        <v/>
      </c>
      <c r="E144" s="8" t="str">
        <f>IF(A144="","",ROUND(C144*$C$5/12,2))</f>
        <v/>
      </c>
      <c r="F144" s="8" t="str">
        <f>IF(A144="","",IF(OR(A144=$C$6,IF($C$8="Annuity",ROUND(J144-E144,2),J144)&gt;C144),C144,IF($C$8="Annuity",ROUND(J144-E144,2),J144)))</f>
        <v/>
      </c>
      <c r="G144" s="4"/>
      <c r="H144" s="8" t="str">
        <f>IF(A144="","",ROUND(C144-F144-MIN(G144+0,C144-F144),2))</f>
        <v/>
      </c>
      <c r="I144" s="10"/>
      <c r="J144" s="8" t="str">
        <f>IF(A144="","",IF(AND($C$9="Reduce the payment",G143+0&gt;0),IF($C$8="Annuity",IF($C$5=0,ROUND(C144/($C$6-A144+1),2),ROUND(C144*$C$5/12/(1-(1+$C$5/12)^(-($C$6-A144+1))),2)),ROUND(C144/($C$6-A144+1),2)),J143))</f>
        <v/>
      </c>
      <c r="K144" s="3" t="str">
        <f>IF(A144="","",YEAR(B144))</f>
        <v/>
      </c>
    </row>
    <row r="145" spans="1:11" x14ac:dyDescent="0.25">
      <c r="A145" s="12" t="str">
        <f>IF(A144="","",IF(H144&lt;=0,"",IF(A144&gt;=$C$6,"",A144+1)))</f>
        <v/>
      </c>
      <c r="B145" s="11" t="str">
        <f>IF(A145="","",EDATE($C$7,A145))</f>
        <v/>
      </c>
      <c r="C145" s="8" t="str">
        <f>IF(A145="","",H144)</f>
        <v/>
      </c>
      <c r="D145" s="8" t="str">
        <f>IF(A145="","",ROUND(E145+F145,2))</f>
        <v/>
      </c>
      <c r="E145" s="8" t="str">
        <f>IF(A145="","",ROUND(C145*$C$5/12,2))</f>
        <v/>
      </c>
      <c r="F145" s="8" t="str">
        <f>IF(A145="","",IF(OR(A145=$C$6,IF($C$8="Annuity",ROUND(J145-E145,2),J145)&gt;C145),C145,IF($C$8="Annuity",ROUND(J145-E145,2),J145)))</f>
        <v/>
      </c>
      <c r="G145" s="4"/>
      <c r="H145" s="8" t="str">
        <f>IF(A145="","",ROUND(C145-F145-MIN(G145+0,C145-F145),2))</f>
        <v/>
      </c>
      <c r="I145" s="10"/>
      <c r="J145" s="8" t="str">
        <f>IF(A145="","",IF(AND($C$9="Reduce the payment",G144+0&gt;0),IF($C$8="Annuity",IF($C$5=0,ROUND(C145/($C$6-A145+1),2),ROUND(C145*$C$5/12/(1-(1+$C$5/12)^(-($C$6-A145+1))),2)),ROUND(C145/($C$6-A145+1),2)),J144))</f>
        <v/>
      </c>
      <c r="K145" s="3" t="str">
        <f>IF(A145="","",YEAR(B145))</f>
        <v/>
      </c>
    </row>
    <row r="146" spans="1:11" x14ac:dyDescent="0.25">
      <c r="A146" s="12" t="str">
        <f>IF(A145="","",IF(H145&lt;=0,"",IF(A145&gt;=$C$6,"",A145+1)))</f>
        <v/>
      </c>
      <c r="B146" s="11" t="str">
        <f>IF(A146="","",EDATE($C$7,A146))</f>
        <v/>
      </c>
      <c r="C146" s="8" t="str">
        <f>IF(A146="","",H145)</f>
        <v/>
      </c>
      <c r="D146" s="8" t="str">
        <f>IF(A146="","",ROUND(E146+F146,2))</f>
        <v/>
      </c>
      <c r="E146" s="8" t="str">
        <f>IF(A146="","",ROUND(C146*$C$5/12,2))</f>
        <v/>
      </c>
      <c r="F146" s="8" t="str">
        <f>IF(A146="","",IF(OR(A146=$C$6,IF($C$8="Annuity",ROUND(J146-E146,2),J146)&gt;C146),C146,IF($C$8="Annuity",ROUND(J146-E146,2),J146)))</f>
        <v/>
      </c>
      <c r="G146" s="4"/>
      <c r="H146" s="8" t="str">
        <f>IF(A146="","",ROUND(C146-F146-MIN(G146+0,C146-F146),2))</f>
        <v/>
      </c>
      <c r="I146" s="10"/>
      <c r="J146" s="8" t="str">
        <f>IF(A146="","",IF(AND($C$9="Reduce the payment",G145+0&gt;0),IF($C$8="Annuity",IF($C$5=0,ROUND(C146/($C$6-A146+1),2),ROUND(C146*$C$5/12/(1-(1+$C$5/12)^(-($C$6-A146+1))),2)),ROUND(C146/($C$6-A146+1),2)),J145))</f>
        <v/>
      </c>
      <c r="K146" s="3" t="str">
        <f>IF(A146="","",YEAR(B146))</f>
        <v/>
      </c>
    </row>
    <row r="147" spans="1:11" x14ac:dyDescent="0.25">
      <c r="A147" s="12" t="str">
        <f>IF(A146="","",IF(H146&lt;=0,"",IF(A146&gt;=$C$6,"",A146+1)))</f>
        <v/>
      </c>
      <c r="B147" s="11" t="str">
        <f>IF(A147="","",EDATE($C$7,A147))</f>
        <v/>
      </c>
      <c r="C147" s="8" t="str">
        <f>IF(A147="","",H146)</f>
        <v/>
      </c>
      <c r="D147" s="8" t="str">
        <f>IF(A147="","",ROUND(E147+F147,2))</f>
        <v/>
      </c>
      <c r="E147" s="8" t="str">
        <f>IF(A147="","",ROUND(C147*$C$5/12,2))</f>
        <v/>
      </c>
      <c r="F147" s="8" t="str">
        <f>IF(A147="","",IF(OR(A147=$C$6,IF($C$8="Annuity",ROUND(J147-E147,2),J147)&gt;C147),C147,IF($C$8="Annuity",ROUND(J147-E147,2),J147)))</f>
        <v/>
      </c>
      <c r="G147" s="4"/>
      <c r="H147" s="8" t="str">
        <f>IF(A147="","",ROUND(C147-F147-MIN(G147+0,C147-F147),2))</f>
        <v/>
      </c>
      <c r="I147" s="10"/>
      <c r="J147" s="8" t="str">
        <f>IF(A147="","",IF(AND($C$9="Reduce the payment",G146+0&gt;0),IF($C$8="Annuity",IF($C$5=0,ROUND(C147/($C$6-A147+1),2),ROUND(C147*$C$5/12/(1-(1+$C$5/12)^(-($C$6-A147+1))),2)),ROUND(C147/($C$6-A147+1),2)),J146))</f>
        <v/>
      </c>
      <c r="K147" s="3" t="str">
        <f>IF(A147="","",YEAR(B147))</f>
        <v/>
      </c>
    </row>
    <row r="148" spans="1:11" x14ac:dyDescent="0.25">
      <c r="A148" s="12" t="str">
        <f>IF(A147="","",IF(H147&lt;=0,"",IF(A147&gt;=$C$6,"",A147+1)))</f>
        <v/>
      </c>
      <c r="B148" s="11" t="str">
        <f>IF(A148="","",EDATE($C$7,A148))</f>
        <v/>
      </c>
      <c r="C148" s="8" t="str">
        <f>IF(A148="","",H147)</f>
        <v/>
      </c>
      <c r="D148" s="8" t="str">
        <f>IF(A148="","",ROUND(E148+F148,2))</f>
        <v/>
      </c>
      <c r="E148" s="8" t="str">
        <f>IF(A148="","",ROUND(C148*$C$5/12,2))</f>
        <v/>
      </c>
      <c r="F148" s="8" t="str">
        <f>IF(A148="","",IF(OR(A148=$C$6,IF($C$8="Annuity",ROUND(J148-E148,2),J148)&gt;C148),C148,IF($C$8="Annuity",ROUND(J148-E148,2),J148)))</f>
        <v/>
      </c>
      <c r="G148" s="4"/>
      <c r="H148" s="8" t="str">
        <f>IF(A148="","",ROUND(C148-F148-MIN(G148+0,C148-F148),2))</f>
        <v/>
      </c>
      <c r="I148" s="10"/>
      <c r="J148" s="8" t="str">
        <f>IF(A148="","",IF(AND($C$9="Reduce the payment",G147+0&gt;0),IF($C$8="Annuity",IF($C$5=0,ROUND(C148/($C$6-A148+1),2),ROUND(C148*$C$5/12/(1-(1+$C$5/12)^(-($C$6-A148+1))),2)),ROUND(C148/($C$6-A148+1),2)),J147))</f>
        <v/>
      </c>
      <c r="K148" s="3" t="str">
        <f>IF(A148="","",YEAR(B148))</f>
        <v/>
      </c>
    </row>
    <row r="149" spans="1:11" x14ac:dyDescent="0.25">
      <c r="A149" s="12" t="str">
        <f>IF(A148="","",IF(H148&lt;=0,"",IF(A148&gt;=$C$6,"",A148+1)))</f>
        <v/>
      </c>
      <c r="B149" s="11" t="str">
        <f>IF(A149="","",EDATE($C$7,A149))</f>
        <v/>
      </c>
      <c r="C149" s="8" t="str">
        <f>IF(A149="","",H148)</f>
        <v/>
      </c>
      <c r="D149" s="8" t="str">
        <f>IF(A149="","",ROUND(E149+F149,2))</f>
        <v/>
      </c>
      <c r="E149" s="8" t="str">
        <f>IF(A149="","",ROUND(C149*$C$5/12,2))</f>
        <v/>
      </c>
      <c r="F149" s="8" t="str">
        <f>IF(A149="","",IF(OR(A149=$C$6,IF($C$8="Annuity",ROUND(J149-E149,2),J149)&gt;C149),C149,IF($C$8="Annuity",ROUND(J149-E149,2),J149)))</f>
        <v/>
      </c>
      <c r="G149" s="4"/>
      <c r="H149" s="8" t="str">
        <f>IF(A149="","",ROUND(C149-F149-MIN(G149+0,C149-F149),2))</f>
        <v/>
      </c>
      <c r="I149" s="10"/>
      <c r="J149" s="8" t="str">
        <f>IF(A149="","",IF(AND($C$9="Reduce the payment",G148+0&gt;0),IF($C$8="Annuity",IF($C$5=0,ROUND(C149/($C$6-A149+1),2),ROUND(C149*$C$5/12/(1-(1+$C$5/12)^(-($C$6-A149+1))),2)),ROUND(C149/($C$6-A149+1),2)),J148))</f>
        <v/>
      </c>
      <c r="K149" s="3" t="str">
        <f>IF(A149="","",YEAR(B149))</f>
        <v/>
      </c>
    </row>
    <row r="150" spans="1:11" x14ac:dyDescent="0.25">
      <c r="A150" s="12" t="str">
        <f>IF(A149="","",IF(H149&lt;=0,"",IF(A149&gt;=$C$6,"",A149+1)))</f>
        <v/>
      </c>
      <c r="B150" s="11" t="str">
        <f>IF(A150="","",EDATE($C$7,A150))</f>
        <v/>
      </c>
      <c r="C150" s="8" t="str">
        <f>IF(A150="","",H149)</f>
        <v/>
      </c>
      <c r="D150" s="8" t="str">
        <f>IF(A150="","",ROUND(E150+F150,2))</f>
        <v/>
      </c>
      <c r="E150" s="8" t="str">
        <f>IF(A150="","",ROUND(C150*$C$5/12,2))</f>
        <v/>
      </c>
      <c r="F150" s="8" t="str">
        <f>IF(A150="","",IF(OR(A150=$C$6,IF($C$8="Annuity",ROUND(J150-E150,2),J150)&gt;C150),C150,IF($C$8="Annuity",ROUND(J150-E150,2),J150)))</f>
        <v/>
      </c>
      <c r="G150" s="4"/>
      <c r="H150" s="8" t="str">
        <f>IF(A150="","",ROUND(C150-F150-MIN(G150+0,C150-F150),2))</f>
        <v/>
      </c>
      <c r="I150" s="10"/>
      <c r="J150" s="8" t="str">
        <f>IF(A150="","",IF(AND($C$9="Reduce the payment",G149+0&gt;0),IF($C$8="Annuity",IF($C$5=0,ROUND(C150/($C$6-A150+1),2),ROUND(C150*$C$5/12/(1-(1+$C$5/12)^(-($C$6-A150+1))),2)),ROUND(C150/($C$6-A150+1),2)),J149))</f>
        <v/>
      </c>
      <c r="K150" s="3" t="str">
        <f>IF(A150="","",YEAR(B150))</f>
        <v/>
      </c>
    </row>
    <row r="151" spans="1:11" x14ac:dyDescent="0.25">
      <c r="A151" s="12" t="str">
        <f>IF(A150="","",IF(H150&lt;=0,"",IF(A150&gt;=$C$6,"",A150+1)))</f>
        <v/>
      </c>
      <c r="B151" s="11" t="str">
        <f>IF(A151="","",EDATE($C$7,A151))</f>
        <v/>
      </c>
      <c r="C151" s="8" t="str">
        <f>IF(A151="","",H150)</f>
        <v/>
      </c>
      <c r="D151" s="8" t="str">
        <f>IF(A151="","",ROUND(E151+F151,2))</f>
        <v/>
      </c>
      <c r="E151" s="8" t="str">
        <f>IF(A151="","",ROUND(C151*$C$5/12,2))</f>
        <v/>
      </c>
      <c r="F151" s="8" t="str">
        <f>IF(A151="","",IF(OR(A151=$C$6,IF($C$8="Annuity",ROUND(J151-E151,2),J151)&gt;C151),C151,IF($C$8="Annuity",ROUND(J151-E151,2),J151)))</f>
        <v/>
      </c>
      <c r="G151" s="4"/>
      <c r="H151" s="8" t="str">
        <f>IF(A151="","",ROUND(C151-F151-MIN(G151+0,C151-F151),2))</f>
        <v/>
      </c>
      <c r="I151" s="10"/>
      <c r="J151" s="8" t="str">
        <f>IF(A151="","",IF(AND($C$9="Reduce the payment",G150+0&gt;0),IF($C$8="Annuity",IF($C$5=0,ROUND(C151/($C$6-A151+1),2),ROUND(C151*$C$5/12/(1-(1+$C$5/12)^(-($C$6-A151+1))),2)),ROUND(C151/($C$6-A151+1),2)),J150))</f>
        <v/>
      </c>
      <c r="K151" s="3" t="str">
        <f>IF(A151="","",YEAR(B151))</f>
        <v/>
      </c>
    </row>
    <row r="152" spans="1:11" x14ac:dyDescent="0.25">
      <c r="A152" s="12" t="str">
        <f>IF(A151="","",IF(H151&lt;=0,"",IF(A151&gt;=$C$6,"",A151+1)))</f>
        <v/>
      </c>
      <c r="B152" s="11" t="str">
        <f>IF(A152="","",EDATE($C$7,A152))</f>
        <v/>
      </c>
      <c r="C152" s="8" t="str">
        <f>IF(A152="","",H151)</f>
        <v/>
      </c>
      <c r="D152" s="8" t="str">
        <f>IF(A152="","",ROUND(E152+F152,2))</f>
        <v/>
      </c>
      <c r="E152" s="8" t="str">
        <f>IF(A152="","",ROUND(C152*$C$5/12,2))</f>
        <v/>
      </c>
      <c r="F152" s="8" t="str">
        <f>IF(A152="","",IF(OR(A152=$C$6,IF($C$8="Annuity",ROUND(J152-E152,2),J152)&gt;C152),C152,IF($C$8="Annuity",ROUND(J152-E152,2),J152)))</f>
        <v/>
      </c>
      <c r="G152" s="4"/>
      <c r="H152" s="8" t="str">
        <f>IF(A152="","",ROUND(C152-F152-MIN(G152+0,C152-F152),2))</f>
        <v/>
      </c>
      <c r="I152" s="10"/>
      <c r="J152" s="8" t="str">
        <f>IF(A152="","",IF(AND($C$9="Reduce the payment",G151+0&gt;0),IF($C$8="Annuity",IF($C$5=0,ROUND(C152/($C$6-A152+1),2),ROUND(C152*$C$5/12/(1-(1+$C$5/12)^(-($C$6-A152+1))),2)),ROUND(C152/($C$6-A152+1),2)),J151))</f>
        <v/>
      </c>
      <c r="K152" s="3" t="str">
        <f>IF(A152="","",YEAR(B152))</f>
        <v/>
      </c>
    </row>
    <row r="153" spans="1:11" x14ac:dyDescent="0.25">
      <c r="A153" s="12" t="str">
        <f>IF(A152="","",IF(H152&lt;=0,"",IF(A152&gt;=$C$6,"",A152+1)))</f>
        <v/>
      </c>
      <c r="B153" s="11" t="str">
        <f>IF(A153="","",EDATE($C$7,A153))</f>
        <v/>
      </c>
      <c r="C153" s="8" t="str">
        <f>IF(A153="","",H152)</f>
        <v/>
      </c>
      <c r="D153" s="8" t="str">
        <f>IF(A153="","",ROUND(E153+F153,2))</f>
        <v/>
      </c>
      <c r="E153" s="8" t="str">
        <f>IF(A153="","",ROUND(C153*$C$5/12,2))</f>
        <v/>
      </c>
      <c r="F153" s="8" t="str">
        <f>IF(A153="","",IF(OR(A153=$C$6,IF($C$8="Annuity",ROUND(J153-E153,2),J153)&gt;C153),C153,IF($C$8="Annuity",ROUND(J153-E153,2),J153)))</f>
        <v/>
      </c>
      <c r="G153" s="4"/>
      <c r="H153" s="8" t="str">
        <f>IF(A153="","",ROUND(C153-F153-MIN(G153+0,C153-F153),2))</f>
        <v/>
      </c>
      <c r="I153" s="10"/>
      <c r="J153" s="8" t="str">
        <f>IF(A153="","",IF(AND($C$9="Reduce the payment",G152+0&gt;0),IF($C$8="Annuity",IF($C$5=0,ROUND(C153/($C$6-A153+1),2),ROUND(C153*$C$5/12/(1-(1+$C$5/12)^(-($C$6-A153+1))),2)),ROUND(C153/($C$6-A153+1),2)),J152))</f>
        <v/>
      </c>
      <c r="K153" s="3" t="str">
        <f>IF(A153="","",YEAR(B153))</f>
        <v/>
      </c>
    </row>
    <row r="154" spans="1:11" x14ac:dyDescent="0.25">
      <c r="A154" s="12" t="str">
        <f>IF(A153="","",IF(H153&lt;=0,"",IF(A153&gt;=$C$6,"",A153+1)))</f>
        <v/>
      </c>
      <c r="B154" s="11" t="str">
        <f>IF(A154="","",EDATE($C$7,A154))</f>
        <v/>
      </c>
      <c r="C154" s="8" t="str">
        <f>IF(A154="","",H153)</f>
        <v/>
      </c>
      <c r="D154" s="8" t="str">
        <f>IF(A154="","",ROUND(E154+F154,2))</f>
        <v/>
      </c>
      <c r="E154" s="8" t="str">
        <f>IF(A154="","",ROUND(C154*$C$5/12,2))</f>
        <v/>
      </c>
      <c r="F154" s="8" t="str">
        <f>IF(A154="","",IF(OR(A154=$C$6,IF($C$8="Annuity",ROUND(J154-E154,2),J154)&gt;C154),C154,IF($C$8="Annuity",ROUND(J154-E154,2),J154)))</f>
        <v/>
      </c>
      <c r="G154" s="4"/>
      <c r="H154" s="8" t="str">
        <f>IF(A154="","",ROUND(C154-F154-MIN(G154+0,C154-F154),2))</f>
        <v/>
      </c>
      <c r="I154" s="10"/>
      <c r="J154" s="8" t="str">
        <f>IF(A154="","",IF(AND($C$9="Reduce the payment",G153+0&gt;0),IF($C$8="Annuity",IF($C$5=0,ROUND(C154/($C$6-A154+1),2),ROUND(C154*$C$5/12/(1-(1+$C$5/12)^(-($C$6-A154+1))),2)),ROUND(C154/($C$6-A154+1),2)),J153))</f>
        <v/>
      </c>
      <c r="K154" s="3" t="str">
        <f>IF(A154="","",YEAR(B154))</f>
        <v/>
      </c>
    </row>
    <row r="155" spans="1:11" x14ac:dyDescent="0.25">
      <c r="A155" s="12" t="str">
        <f>IF(A154="","",IF(H154&lt;=0,"",IF(A154&gt;=$C$6,"",A154+1)))</f>
        <v/>
      </c>
      <c r="B155" s="11" t="str">
        <f>IF(A155="","",EDATE($C$7,A155))</f>
        <v/>
      </c>
      <c r="C155" s="8" t="str">
        <f>IF(A155="","",H154)</f>
        <v/>
      </c>
      <c r="D155" s="8" t="str">
        <f>IF(A155="","",ROUND(E155+F155,2))</f>
        <v/>
      </c>
      <c r="E155" s="8" t="str">
        <f>IF(A155="","",ROUND(C155*$C$5/12,2))</f>
        <v/>
      </c>
      <c r="F155" s="8" t="str">
        <f>IF(A155="","",IF(OR(A155=$C$6,IF($C$8="Annuity",ROUND(J155-E155,2),J155)&gt;C155),C155,IF($C$8="Annuity",ROUND(J155-E155,2),J155)))</f>
        <v/>
      </c>
      <c r="G155" s="4"/>
      <c r="H155" s="8" t="str">
        <f>IF(A155="","",ROUND(C155-F155-MIN(G155+0,C155-F155),2))</f>
        <v/>
      </c>
      <c r="I155" s="10"/>
      <c r="J155" s="8" t="str">
        <f>IF(A155="","",IF(AND($C$9="Reduce the payment",G154+0&gt;0),IF($C$8="Annuity",IF($C$5=0,ROUND(C155/($C$6-A155+1),2),ROUND(C155*$C$5/12/(1-(1+$C$5/12)^(-($C$6-A155+1))),2)),ROUND(C155/($C$6-A155+1),2)),J154))</f>
        <v/>
      </c>
      <c r="K155" s="3" t="str">
        <f>IF(A155="","",YEAR(B155))</f>
        <v/>
      </c>
    </row>
    <row r="156" spans="1:11" x14ac:dyDescent="0.25">
      <c r="A156" s="12" t="str">
        <f>IF(A155="","",IF(H155&lt;=0,"",IF(A155&gt;=$C$6,"",A155+1)))</f>
        <v/>
      </c>
      <c r="B156" s="11" t="str">
        <f>IF(A156="","",EDATE($C$7,A156))</f>
        <v/>
      </c>
      <c r="C156" s="8" t="str">
        <f>IF(A156="","",H155)</f>
        <v/>
      </c>
      <c r="D156" s="8" t="str">
        <f>IF(A156="","",ROUND(E156+F156,2))</f>
        <v/>
      </c>
      <c r="E156" s="8" t="str">
        <f>IF(A156="","",ROUND(C156*$C$5/12,2))</f>
        <v/>
      </c>
      <c r="F156" s="8" t="str">
        <f>IF(A156="","",IF(OR(A156=$C$6,IF($C$8="Annuity",ROUND(J156-E156,2),J156)&gt;C156),C156,IF($C$8="Annuity",ROUND(J156-E156,2),J156)))</f>
        <v/>
      </c>
      <c r="G156" s="4"/>
      <c r="H156" s="8" t="str">
        <f>IF(A156="","",ROUND(C156-F156-MIN(G156+0,C156-F156),2))</f>
        <v/>
      </c>
      <c r="I156" s="10"/>
      <c r="J156" s="8" t="str">
        <f>IF(A156="","",IF(AND($C$9="Reduce the payment",G155+0&gt;0),IF($C$8="Annuity",IF($C$5=0,ROUND(C156/($C$6-A156+1),2),ROUND(C156*$C$5/12/(1-(1+$C$5/12)^(-($C$6-A156+1))),2)),ROUND(C156/($C$6-A156+1),2)),J155))</f>
        <v/>
      </c>
      <c r="K156" s="3" t="str">
        <f>IF(A156="","",YEAR(B156))</f>
        <v/>
      </c>
    </row>
    <row r="157" spans="1:11" x14ac:dyDescent="0.25">
      <c r="A157" s="12" t="str">
        <f>IF(A156="","",IF(H156&lt;=0,"",IF(A156&gt;=$C$6,"",A156+1)))</f>
        <v/>
      </c>
      <c r="B157" s="11" t="str">
        <f>IF(A157="","",EDATE($C$7,A157))</f>
        <v/>
      </c>
      <c r="C157" s="8" t="str">
        <f>IF(A157="","",H156)</f>
        <v/>
      </c>
      <c r="D157" s="8" t="str">
        <f>IF(A157="","",ROUND(E157+F157,2))</f>
        <v/>
      </c>
      <c r="E157" s="8" t="str">
        <f>IF(A157="","",ROUND(C157*$C$5/12,2))</f>
        <v/>
      </c>
      <c r="F157" s="8" t="str">
        <f>IF(A157="","",IF(OR(A157=$C$6,IF($C$8="Annuity",ROUND(J157-E157,2),J157)&gt;C157),C157,IF($C$8="Annuity",ROUND(J157-E157,2),J157)))</f>
        <v/>
      </c>
      <c r="G157" s="4"/>
      <c r="H157" s="8" t="str">
        <f>IF(A157="","",ROUND(C157-F157-MIN(G157+0,C157-F157),2))</f>
        <v/>
      </c>
      <c r="I157" s="10"/>
      <c r="J157" s="8" t="str">
        <f>IF(A157="","",IF(AND($C$9="Reduce the payment",G156+0&gt;0),IF($C$8="Annuity",IF($C$5=0,ROUND(C157/($C$6-A157+1),2),ROUND(C157*$C$5/12/(1-(1+$C$5/12)^(-($C$6-A157+1))),2)),ROUND(C157/($C$6-A157+1),2)),J156))</f>
        <v/>
      </c>
      <c r="K157" s="3" t="str">
        <f>IF(A157="","",YEAR(B157))</f>
        <v/>
      </c>
    </row>
    <row r="158" spans="1:11" x14ac:dyDescent="0.25">
      <c r="A158" s="12" t="str">
        <f>IF(A157="","",IF(H157&lt;=0,"",IF(A157&gt;=$C$6,"",A157+1)))</f>
        <v/>
      </c>
      <c r="B158" s="11" t="str">
        <f>IF(A158="","",EDATE($C$7,A158))</f>
        <v/>
      </c>
      <c r="C158" s="8" t="str">
        <f>IF(A158="","",H157)</f>
        <v/>
      </c>
      <c r="D158" s="8" t="str">
        <f>IF(A158="","",ROUND(E158+F158,2))</f>
        <v/>
      </c>
      <c r="E158" s="8" t="str">
        <f>IF(A158="","",ROUND(C158*$C$5/12,2))</f>
        <v/>
      </c>
      <c r="F158" s="8" t="str">
        <f>IF(A158="","",IF(OR(A158=$C$6,IF($C$8="Annuity",ROUND(J158-E158,2),J158)&gt;C158),C158,IF($C$8="Annuity",ROUND(J158-E158,2),J158)))</f>
        <v/>
      </c>
      <c r="G158" s="4"/>
      <c r="H158" s="8" t="str">
        <f>IF(A158="","",ROUND(C158-F158-MIN(G158+0,C158-F158),2))</f>
        <v/>
      </c>
      <c r="I158" s="10"/>
      <c r="J158" s="8" t="str">
        <f>IF(A158="","",IF(AND($C$9="Reduce the payment",G157+0&gt;0),IF($C$8="Annuity",IF($C$5=0,ROUND(C158/($C$6-A158+1),2),ROUND(C158*$C$5/12/(1-(1+$C$5/12)^(-($C$6-A158+1))),2)),ROUND(C158/($C$6-A158+1),2)),J157))</f>
        <v/>
      </c>
      <c r="K158" s="3" t="str">
        <f>IF(A158="","",YEAR(B158))</f>
        <v/>
      </c>
    </row>
    <row r="159" spans="1:11" x14ac:dyDescent="0.25">
      <c r="A159" s="12" t="str">
        <f>IF(A158="","",IF(H158&lt;=0,"",IF(A158&gt;=$C$6,"",A158+1)))</f>
        <v/>
      </c>
      <c r="B159" s="11" t="str">
        <f>IF(A159="","",EDATE($C$7,A159))</f>
        <v/>
      </c>
      <c r="C159" s="8" t="str">
        <f>IF(A159="","",H158)</f>
        <v/>
      </c>
      <c r="D159" s="8" t="str">
        <f>IF(A159="","",ROUND(E159+F159,2))</f>
        <v/>
      </c>
      <c r="E159" s="8" t="str">
        <f>IF(A159="","",ROUND(C159*$C$5/12,2))</f>
        <v/>
      </c>
      <c r="F159" s="8" t="str">
        <f>IF(A159="","",IF(OR(A159=$C$6,IF($C$8="Annuity",ROUND(J159-E159,2),J159)&gt;C159),C159,IF($C$8="Annuity",ROUND(J159-E159,2),J159)))</f>
        <v/>
      </c>
      <c r="G159" s="4"/>
      <c r="H159" s="8" t="str">
        <f>IF(A159="","",ROUND(C159-F159-MIN(G159+0,C159-F159),2))</f>
        <v/>
      </c>
      <c r="I159" s="10"/>
      <c r="J159" s="8" t="str">
        <f>IF(A159="","",IF(AND($C$9="Reduce the payment",G158+0&gt;0),IF($C$8="Annuity",IF($C$5=0,ROUND(C159/($C$6-A159+1),2),ROUND(C159*$C$5/12/(1-(1+$C$5/12)^(-($C$6-A159+1))),2)),ROUND(C159/($C$6-A159+1),2)),J158))</f>
        <v/>
      </c>
      <c r="K159" s="3" t="str">
        <f>IF(A159="","",YEAR(B159))</f>
        <v/>
      </c>
    </row>
    <row r="160" spans="1:11" x14ac:dyDescent="0.25">
      <c r="A160" s="12" t="str">
        <f>IF(A159="","",IF(H159&lt;=0,"",IF(A159&gt;=$C$6,"",A159+1)))</f>
        <v/>
      </c>
      <c r="B160" s="11" t="str">
        <f>IF(A160="","",EDATE($C$7,A160))</f>
        <v/>
      </c>
      <c r="C160" s="8" t="str">
        <f>IF(A160="","",H159)</f>
        <v/>
      </c>
      <c r="D160" s="8" t="str">
        <f>IF(A160="","",ROUND(E160+F160,2))</f>
        <v/>
      </c>
      <c r="E160" s="8" t="str">
        <f>IF(A160="","",ROUND(C160*$C$5/12,2))</f>
        <v/>
      </c>
      <c r="F160" s="8" t="str">
        <f>IF(A160="","",IF(OR(A160=$C$6,IF($C$8="Annuity",ROUND(J160-E160,2),J160)&gt;C160),C160,IF($C$8="Annuity",ROUND(J160-E160,2),J160)))</f>
        <v/>
      </c>
      <c r="G160" s="4"/>
      <c r="H160" s="8" t="str">
        <f>IF(A160="","",ROUND(C160-F160-MIN(G160+0,C160-F160),2))</f>
        <v/>
      </c>
      <c r="I160" s="10"/>
      <c r="J160" s="8" t="str">
        <f>IF(A160="","",IF(AND($C$9="Reduce the payment",G159+0&gt;0),IF($C$8="Annuity",IF($C$5=0,ROUND(C160/($C$6-A160+1),2),ROUND(C160*$C$5/12/(1-(1+$C$5/12)^(-($C$6-A160+1))),2)),ROUND(C160/($C$6-A160+1),2)),J159))</f>
        <v/>
      </c>
      <c r="K160" s="3" t="str">
        <f>IF(A160="","",YEAR(B160))</f>
        <v/>
      </c>
    </row>
    <row r="161" spans="1:11" x14ac:dyDescent="0.25">
      <c r="A161" s="12" t="str">
        <f>IF(A160="","",IF(H160&lt;=0,"",IF(A160&gt;=$C$6,"",A160+1)))</f>
        <v/>
      </c>
      <c r="B161" s="11" t="str">
        <f>IF(A161="","",EDATE($C$7,A161))</f>
        <v/>
      </c>
      <c r="C161" s="8" t="str">
        <f>IF(A161="","",H160)</f>
        <v/>
      </c>
      <c r="D161" s="8" t="str">
        <f>IF(A161="","",ROUND(E161+F161,2))</f>
        <v/>
      </c>
      <c r="E161" s="8" t="str">
        <f>IF(A161="","",ROUND(C161*$C$5/12,2))</f>
        <v/>
      </c>
      <c r="F161" s="8" t="str">
        <f>IF(A161="","",IF(OR(A161=$C$6,IF($C$8="Annuity",ROUND(J161-E161,2),J161)&gt;C161),C161,IF($C$8="Annuity",ROUND(J161-E161,2),J161)))</f>
        <v/>
      </c>
      <c r="G161" s="4"/>
      <c r="H161" s="8" t="str">
        <f>IF(A161="","",ROUND(C161-F161-MIN(G161+0,C161-F161),2))</f>
        <v/>
      </c>
      <c r="I161" s="10"/>
      <c r="J161" s="8" t="str">
        <f>IF(A161="","",IF(AND($C$9="Reduce the payment",G160+0&gt;0),IF($C$8="Annuity",IF($C$5=0,ROUND(C161/($C$6-A161+1),2),ROUND(C161*$C$5/12/(1-(1+$C$5/12)^(-($C$6-A161+1))),2)),ROUND(C161/($C$6-A161+1),2)),J160))</f>
        <v/>
      </c>
      <c r="K161" s="3" t="str">
        <f>IF(A161="","",YEAR(B161))</f>
        <v/>
      </c>
    </row>
    <row r="162" spans="1:11" x14ac:dyDescent="0.25">
      <c r="A162" s="12" t="str">
        <f>IF(A161="","",IF(H161&lt;=0,"",IF(A161&gt;=$C$6,"",A161+1)))</f>
        <v/>
      </c>
      <c r="B162" s="11" t="str">
        <f>IF(A162="","",EDATE($C$7,A162))</f>
        <v/>
      </c>
      <c r="C162" s="8" t="str">
        <f>IF(A162="","",H161)</f>
        <v/>
      </c>
      <c r="D162" s="8" t="str">
        <f>IF(A162="","",ROUND(E162+F162,2))</f>
        <v/>
      </c>
      <c r="E162" s="8" t="str">
        <f>IF(A162="","",ROUND(C162*$C$5/12,2))</f>
        <v/>
      </c>
      <c r="F162" s="8" t="str">
        <f>IF(A162="","",IF(OR(A162=$C$6,IF($C$8="Annuity",ROUND(J162-E162,2),J162)&gt;C162),C162,IF($C$8="Annuity",ROUND(J162-E162,2),J162)))</f>
        <v/>
      </c>
      <c r="G162" s="4"/>
      <c r="H162" s="8" t="str">
        <f>IF(A162="","",ROUND(C162-F162-MIN(G162+0,C162-F162),2))</f>
        <v/>
      </c>
      <c r="I162" s="10"/>
      <c r="J162" s="8" t="str">
        <f>IF(A162="","",IF(AND($C$9="Reduce the payment",G161+0&gt;0),IF($C$8="Annuity",IF($C$5=0,ROUND(C162/($C$6-A162+1),2),ROUND(C162*$C$5/12/(1-(1+$C$5/12)^(-($C$6-A162+1))),2)),ROUND(C162/($C$6-A162+1),2)),J161))</f>
        <v/>
      </c>
      <c r="K162" s="3" t="str">
        <f>IF(A162="","",YEAR(B162))</f>
        <v/>
      </c>
    </row>
    <row r="163" spans="1:11" x14ac:dyDescent="0.25">
      <c r="A163" s="12" t="str">
        <f>IF(A162="","",IF(H162&lt;=0,"",IF(A162&gt;=$C$6,"",A162+1)))</f>
        <v/>
      </c>
      <c r="B163" s="11" t="str">
        <f>IF(A163="","",EDATE($C$7,A163))</f>
        <v/>
      </c>
      <c r="C163" s="8" t="str">
        <f>IF(A163="","",H162)</f>
        <v/>
      </c>
      <c r="D163" s="8" t="str">
        <f>IF(A163="","",ROUND(E163+F163,2))</f>
        <v/>
      </c>
      <c r="E163" s="8" t="str">
        <f>IF(A163="","",ROUND(C163*$C$5/12,2))</f>
        <v/>
      </c>
      <c r="F163" s="8" t="str">
        <f>IF(A163="","",IF(OR(A163=$C$6,IF($C$8="Annuity",ROUND(J163-E163,2),J163)&gt;C163),C163,IF($C$8="Annuity",ROUND(J163-E163,2),J163)))</f>
        <v/>
      </c>
      <c r="G163" s="4"/>
      <c r="H163" s="8" t="str">
        <f>IF(A163="","",ROUND(C163-F163-MIN(G163+0,C163-F163),2))</f>
        <v/>
      </c>
      <c r="I163" s="10"/>
      <c r="J163" s="8" t="str">
        <f>IF(A163="","",IF(AND($C$9="Reduce the payment",G162+0&gt;0),IF($C$8="Annuity",IF($C$5=0,ROUND(C163/($C$6-A163+1),2),ROUND(C163*$C$5/12/(1-(1+$C$5/12)^(-($C$6-A163+1))),2)),ROUND(C163/($C$6-A163+1),2)),J162))</f>
        <v/>
      </c>
      <c r="K163" s="3" t="str">
        <f>IF(A163="","",YEAR(B163))</f>
        <v/>
      </c>
    </row>
    <row r="164" spans="1:11" x14ac:dyDescent="0.25">
      <c r="A164" s="12" t="str">
        <f>IF(A163="","",IF(H163&lt;=0,"",IF(A163&gt;=$C$6,"",A163+1)))</f>
        <v/>
      </c>
      <c r="B164" s="11" t="str">
        <f>IF(A164="","",EDATE($C$7,A164))</f>
        <v/>
      </c>
      <c r="C164" s="8" t="str">
        <f>IF(A164="","",H163)</f>
        <v/>
      </c>
      <c r="D164" s="8" t="str">
        <f>IF(A164="","",ROUND(E164+F164,2))</f>
        <v/>
      </c>
      <c r="E164" s="8" t="str">
        <f>IF(A164="","",ROUND(C164*$C$5/12,2))</f>
        <v/>
      </c>
      <c r="F164" s="8" t="str">
        <f>IF(A164="","",IF(OR(A164=$C$6,IF($C$8="Annuity",ROUND(J164-E164,2),J164)&gt;C164),C164,IF($C$8="Annuity",ROUND(J164-E164,2),J164)))</f>
        <v/>
      </c>
      <c r="G164" s="4"/>
      <c r="H164" s="8" t="str">
        <f>IF(A164="","",ROUND(C164-F164-MIN(G164+0,C164-F164),2))</f>
        <v/>
      </c>
      <c r="I164" s="10"/>
      <c r="J164" s="8" t="str">
        <f>IF(A164="","",IF(AND($C$9="Reduce the payment",G163+0&gt;0),IF($C$8="Annuity",IF($C$5=0,ROUND(C164/($C$6-A164+1),2),ROUND(C164*$C$5/12/(1-(1+$C$5/12)^(-($C$6-A164+1))),2)),ROUND(C164/($C$6-A164+1),2)),J163))</f>
        <v/>
      </c>
      <c r="K164" s="3" t="str">
        <f>IF(A164="","",YEAR(B164))</f>
        <v/>
      </c>
    </row>
    <row r="165" spans="1:11" x14ac:dyDescent="0.25">
      <c r="A165" s="12" t="str">
        <f>IF(A164="","",IF(H164&lt;=0,"",IF(A164&gt;=$C$6,"",A164+1)))</f>
        <v/>
      </c>
      <c r="B165" s="11" t="str">
        <f>IF(A165="","",EDATE($C$7,A165))</f>
        <v/>
      </c>
      <c r="C165" s="8" t="str">
        <f>IF(A165="","",H164)</f>
        <v/>
      </c>
      <c r="D165" s="8" t="str">
        <f>IF(A165="","",ROUND(E165+F165,2))</f>
        <v/>
      </c>
      <c r="E165" s="8" t="str">
        <f>IF(A165="","",ROUND(C165*$C$5/12,2))</f>
        <v/>
      </c>
      <c r="F165" s="8" t="str">
        <f>IF(A165="","",IF(OR(A165=$C$6,IF($C$8="Annuity",ROUND(J165-E165,2),J165)&gt;C165),C165,IF($C$8="Annuity",ROUND(J165-E165,2),J165)))</f>
        <v/>
      </c>
      <c r="G165" s="4"/>
      <c r="H165" s="8" t="str">
        <f>IF(A165="","",ROUND(C165-F165-MIN(G165+0,C165-F165),2))</f>
        <v/>
      </c>
      <c r="I165" s="10"/>
      <c r="J165" s="8" t="str">
        <f>IF(A165="","",IF(AND($C$9="Reduce the payment",G164+0&gt;0),IF($C$8="Annuity",IF($C$5=0,ROUND(C165/($C$6-A165+1),2),ROUND(C165*$C$5/12/(1-(1+$C$5/12)^(-($C$6-A165+1))),2)),ROUND(C165/($C$6-A165+1),2)),J164))</f>
        <v/>
      </c>
      <c r="K165" s="3" t="str">
        <f>IF(A165="","",YEAR(B165))</f>
        <v/>
      </c>
    </row>
    <row r="166" spans="1:11" x14ac:dyDescent="0.25">
      <c r="A166" s="12" t="str">
        <f>IF(A165="","",IF(H165&lt;=0,"",IF(A165&gt;=$C$6,"",A165+1)))</f>
        <v/>
      </c>
      <c r="B166" s="11" t="str">
        <f>IF(A166="","",EDATE($C$7,A166))</f>
        <v/>
      </c>
      <c r="C166" s="8" t="str">
        <f>IF(A166="","",H165)</f>
        <v/>
      </c>
      <c r="D166" s="8" t="str">
        <f>IF(A166="","",ROUND(E166+F166,2))</f>
        <v/>
      </c>
      <c r="E166" s="8" t="str">
        <f>IF(A166="","",ROUND(C166*$C$5/12,2))</f>
        <v/>
      </c>
      <c r="F166" s="8" t="str">
        <f>IF(A166="","",IF(OR(A166=$C$6,IF($C$8="Annuity",ROUND(J166-E166,2),J166)&gt;C166),C166,IF($C$8="Annuity",ROUND(J166-E166,2),J166)))</f>
        <v/>
      </c>
      <c r="G166" s="4"/>
      <c r="H166" s="8" t="str">
        <f>IF(A166="","",ROUND(C166-F166-MIN(G166+0,C166-F166),2))</f>
        <v/>
      </c>
      <c r="I166" s="10"/>
      <c r="J166" s="8" t="str">
        <f>IF(A166="","",IF(AND($C$9="Reduce the payment",G165+0&gt;0),IF($C$8="Annuity",IF($C$5=0,ROUND(C166/($C$6-A166+1),2),ROUND(C166*$C$5/12/(1-(1+$C$5/12)^(-($C$6-A166+1))),2)),ROUND(C166/($C$6-A166+1),2)),J165))</f>
        <v/>
      </c>
      <c r="K166" s="3" t="str">
        <f>IF(A166="","",YEAR(B166))</f>
        <v/>
      </c>
    </row>
    <row r="167" spans="1:11" x14ac:dyDescent="0.25">
      <c r="A167" s="12" t="str">
        <f>IF(A166="","",IF(H166&lt;=0,"",IF(A166&gt;=$C$6,"",A166+1)))</f>
        <v/>
      </c>
      <c r="B167" s="11" t="str">
        <f>IF(A167="","",EDATE($C$7,A167))</f>
        <v/>
      </c>
      <c r="C167" s="8" t="str">
        <f>IF(A167="","",H166)</f>
        <v/>
      </c>
      <c r="D167" s="8" t="str">
        <f>IF(A167="","",ROUND(E167+F167,2))</f>
        <v/>
      </c>
      <c r="E167" s="8" t="str">
        <f>IF(A167="","",ROUND(C167*$C$5/12,2))</f>
        <v/>
      </c>
      <c r="F167" s="8" t="str">
        <f>IF(A167="","",IF(OR(A167=$C$6,IF($C$8="Annuity",ROUND(J167-E167,2),J167)&gt;C167),C167,IF($C$8="Annuity",ROUND(J167-E167,2),J167)))</f>
        <v/>
      </c>
      <c r="G167" s="4"/>
      <c r="H167" s="8" t="str">
        <f>IF(A167="","",ROUND(C167-F167-MIN(G167+0,C167-F167),2))</f>
        <v/>
      </c>
      <c r="I167" s="10"/>
      <c r="J167" s="8" t="str">
        <f>IF(A167="","",IF(AND($C$9="Reduce the payment",G166+0&gt;0),IF($C$8="Annuity",IF($C$5=0,ROUND(C167/($C$6-A167+1),2),ROUND(C167*$C$5/12/(1-(1+$C$5/12)^(-($C$6-A167+1))),2)),ROUND(C167/($C$6-A167+1),2)),J166))</f>
        <v/>
      </c>
      <c r="K167" s="3" t="str">
        <f>IF(A167="","",YEAR(B167))</f>
        <v/>
      </c>
    </row>
    <row r="168" spans="1:11" x14ac:dyDescent="0.25">
      <c r="A168" s="12" t="str">
        <f>IF(A167="","",IF(H167&lt;=0,"",IF(A167&gt;=$C$6,"",A167+1)))</f>
        <v/>
      </c>
      <c r="B168" s="11" t="str">
        <f>IF(A168="","",EDATE($C$7,A168))</f>
        <v/>
      </c>
      <c r="C168" s="8" t="str">
        <f>IF(A168="","",H167)</f>
        <v/>
      </c>
      <c r="D168" s="8" t="str">
        <f>IF(A168="","",ROUND(E168+F168,2))</f>
        <v/>
      </c>
      <c r="E168" s="8" t="str">
        <f>IF(A168="","",ROUND(C168*$C$5/12,2))</f>
        <v/>
      </c>
      <c r="F168" s="8" t="str">
        <f>IF(A168="","",IF(OR(A168=$C$6,IF($C$8="Annuity",ROUND(J168-E168,2),J168)&gt;C168),C168,IF($C$8="Annuity",ROUND(J168-E168,2),J168)))</f>
        <v/>
      </c>
      <c r="G168" s="4"/>
      <c r="H168" s="8" t="str">
        <f>IF(A168="","",ROUND(C168-F168-MIN(G168+0,C168-F168),2))</f>
        <v/>
      </c>
      <c r="I168" s="10"/>
      <c r="J168" s="8" t="str">
        <f>IF(A168="","",IF(AND($C$9="Reduce the payment",G167+0&gt;0),IF($C$8="Annuity",IF($C$5=0,ROUND(C168/($C$6-A168+1),2),ROUND(C168*$C$5/12/(1-(1+$C$5/12)^(-($C$6-A168+1))),2)),ROUND(C168/($C$6-A168+1),2)),J167))</f>
        <v/>
      </c>
      <c r="K168" s="3" t="str">
        <f>IF(A168="","",YEAR(B168))</f>
        <v/>
      </c>
    </row>
    <row r="169" spans="1:11" x14ac:dyDescent="0.25">
      <c r="A169" s="12" t="str">
        <f>IF(A168="","",IF(H168&lt;=0,"",IF(A168&gt;=$C$6,"",A168+1)))</f>
        <v/>
      </c>
      <c r="B169" s="11" t="str">
        <f>IF(A169="","",EDATE($C$7,A169))</f>
        <v/>
      </c>
      <c r="C169" s="8" t="str">
        <f>IF(A169="","",H168)</f>
        <v/>
      </c>
      <c r="D169" s="8" t="str">
        <f>IF(A169="","",ROUND(E169+F169,2))</f>
        <v/>
      </c>
      <c r="E169" s="8" t="str">
        <f>IF(A169="","",ROUND(C169*$C$5/12,2))</f>
        <v/>
      </c>
      <c r="F169" s="8" t="str">
        <f>IF(A169="","",IF(OR(A169=$C$6,IF($C$8="Annuity",ROUND(J169-E169,2),J169)&gt;C169),C169,IF($C$8="Annuity",ROUND(J169-E169,2),J169)))</f>
        <v/>
      </c>
      <c r="G169" s="4"/>
      <c r="H169" s="8" t="str">
        <f>IF(A169="","",ROUND(C169-F169-MIN(G169+0,C169-F169),2))</f>
        <v/>
      </c>
      <c r="I169" s="10"/>
      <c r="J169" s="8" t="str">
        <f>IF(A169="","",IF(AND($C$9="Reduce the payment",G168+0&gt;0),IF($C$8="Annuity",IF($C$5=0,ROUND(C169/($C$6-A169+1),2),ROUND(C169*$C$5/12/(1-(1+$C$5/12)^(-($C$6-A169+1))),2)),ROUND(C169/($C$6-A169+1),2)),J168))</f>
        <v/>
      </c>
      <c r="K169" s="3" t="str">
        <f>IF(A169="","",YEAR(B169))</f>
        <v/>
      </c>
    </row>
    <row r="170" spans="1:11" x14ac:dyDescent="0.25">
      <c r="A170" s="12" t="str">
        <f>IF(A169="","",IF(H169&lt;=0,"",IF(A169&gt;=$C$6,"",A169+1)))</f>
        <v/>
      </c>
      <c r="B170" s="11" t="str">
        <f>IF(A170="","",EDATE($C$7,A170))</f>
        <v/>
      </c>
      <c r="C170" s="8" t="str">
        <f>IF(A170="","",H169)</f>
        <v/>
      </c>
      <c r="D170" s="8" t="str">
        <f>IF(A170="","",ROUND(E170+F170,2))</f>
        <v/>
      </c>
      <c r="E170" s="8" t="str">
        <f>IF(A170="","",ROUND(C170*$C$5/12,2))</f>
        <v/>
      </c>
      <c r="F170" s="8" t="str">
        <f>IF(A170="","",IF(OR(A170=$C$6,IF($C$8="Annuity",ROUND(J170-E170,2),J170)&gt;C170),C170,IF($C$8="Annuity",ROUND(J170-E170,2),J170)))</f>
        <v/>
      </c>
      <c r="G170" s="4"/>
      <c r="H170" s="8" t="str">
        <f>IF(A170="","",ROUND(C170-F170-MIN(G170+0,C170-F170),2))</f>
        <v/>
      </c>
      <c r="I170" s="10"/>
      <c r="J170" s="8" t="str">
        <f>IF(A170="","",IF(AND($C$9="Reduce the payment",G169+0&gt;0),IF($C$8="Annuity",IF($C$5=0,ROUND(C170/($C$6-A170+1),2),ROUND(C170*$C$5/12/(1-(1+$C$5/12)^(-($C$6-A170+1))),2)),ROUND(C170/($C$6-A170+1),2)),J169))</f>
        <v/>
      </c>
      <c r="K170" s="3" t="str">
        <f>IF(A170="","",YEAR(B170))</f>
        <v/>
      </c>
    </row>
    <row r="171" spans="1:11" x14ac:dyDescent="0.25">
      <c r="A171" s="12" t="str">
        <f>IF(A170="","",IF(H170&lt;=0,"",IF(A170&gt;=$C$6,"",A170+1)))</f>
        <v/>
      </c>
      <c r="B171" s="11" t="str">
        <f>IF(A171="","",EDATE($C$7,A171))</f>
        <v/>
      </c>
      <c r="C171" s="8" t="str">
        <f>IF(A171="","",H170)</f>
        <v/>
      </c>
      <c r="D171" s="8" t="str">
        <f>IF(A171="","",ROUND(E171+F171,2))</f>
        <v/>
      </c>
      <c r="E171" s="8" t="str">
        <f>IF(A171="","",ROUND(C171*$C$5/12,2))</f>
        <v/>
      </c>
      <c r="F171" s="8" t="str">
        <f>IF(A171="","",IF(OR(A171=$C$6,IF($C$8="Annuity",ROUND(J171-E171,2),J171)&gt;C171),C171,IF($C$8="Annuity",ROUND(J171-E171,2),J171)))</f>
        <v/>
      </c>
      <c r="G171" s="4"/>
      <c r="H171" s="8" t="str">
        <f>IF(A171="","",ROUND(C171-F171-MIN(G171+0,C171-F171),2))</f>
        <v/>
      </c>
      <c r="I171" s="10"/>
      <c r="J171" s="8" t="str">
        <f>IF(A171="","",IF(AND($C$9="Reduce the payment",G170+0&gt;0),IF($C$8="Annuity",IF($C$5=0,ROUND(C171/($C$6-A171+1),2),ROUND(C171*$C$5/12/(1-(1+$C$5/12)^(-($C$6-A171+1))),2)),ROUND(C171/($C$6-A171+1),2)),J170))</f>
        <v/>
      </c>
      <c r="K171" s="3" t="str">
        <f>IF(A171="","",YEAR(B171))</f>
        <v/>
      </c>
    </row>
    <row r="172" spans="1:11" x14ac:dyDescent="0.25">
      <c r="A172" s="12" t="str">
        <f>IF(A171="","",IF(H171&lt;=0,"",IF(A171&gt;=$C$6,"",A171+1)))</f>
        <v/>
      </c>
      <c r="B172" s="11" t="str">
        <f>IF(A172="","",EDATE($C$7,A172))</f>
        <v/>
      </c>
      <c r="C172" s="8" t="str">
        <f>IF(A172="","",H171)</f>
        <v/>
      </c>
      <c r="D172" s="8" t="str">
        <f>IF(A172="","",ROUND(E172+F172,2))</f>
        <v/>
      </c>
      <c r="E172" s="8" t="str">
        <f>IF(A172="","",ROUND(C172*$C$5/12,2))</f>
        <v/>
      </c>
      <c r="F172" s="8" t="str">
        <f>IF(A172="","",IF(OR(A172=$C$6,IF($C$8="Annuity",ROUND(J172-E172,2),J172)&gt;C172),C172,IF($C$8="Annuity",ROUND(J172-E172,2),J172)))</f>
        <v/>
      </c>
      <c r="G172" s="4"/>
      <c r="H172" s="8" t="str">
        <f>IF(A172="","",ROUND(C172-F172-MIN(G172+0,C172-F172),2))</f>
        <v/>
      </c>
      <c r="I172" s="10"/>
      <c r="J172" s="8" t="str">
        <f>IF(A172="","",IF(AND($C$9="Reduce the payment",G171+0&gt;0),IF($C$8="Annuity",IF($C$5=0,ROUND(C172/($C$6-A172+1),2),ROUND(C172*$C$5/12/(1-(1+$C$5/12)^(-($C$6-A172+1))),2)),ROUND(C172/($C$6-A172+1),2)),J171))</f>
        <v/>
      </c>
      <c r="K172" s="3" t="str">
        <f>IF(A172="","",YEAR(B172))</f>
        <v/>
      </c>
    </row>
    <row r="173" spans="1:11" x14ac:dyDescent="0.25">
      <c r="A173" s="12" t="str">
        <f>IF(A172="","",IF(H172&lt;=0,"",IF(A172&gt;=$C$6,"",A172+1)))</f>
        <v/>
      </c>
      <c r="B173" s="11" t="str">
        <f>IF(A173="","",EDATE($C$7,A173))</f>
        <v/>
      </c>
      <c r="C173" s="8" t="str">
        <f>IF(A173="","",H172)</f>
        <v/>
      </c>
      <c r="D173" s="8" t="str">
        <f>IF(A173="","",ROUND(E173+F173,2))</f>
        <v/>
      </c>
      <c r="E173" s="8" t="str">
        <f>IF(A173="","",ROUND(C173*$C$5/12,2))</f>
        <v/>
      </c>
      <c r="F173" s="8" t="str">
        <f>IF(A173="","",IF(OR(A173=$C$6,IF($C$8="Annuity",ROUND(J173-E173,2),J173)&gt;C173),C173,IF($C$8="Annuity",ROUND(J173-E173,2),J173)))</f>
        <v/>
      </c>
      <c r="G173" s="4"/>
      <c r="H173" s="8" t="str">
        <f>IF(A173="","",ROUND(C173-F173-MIN(G173+0,C173-F173),2))</f>
        <v/>
      </c>
      <c r="I173" s="10"/>
      <c r="J173" s="8" t="str">
        <f>IF(A173="","",IF(AND($C$9="Reduce the payment",G172+0&gt;0),IF($C$8="Annuity",IF($C$5=0,ROUND(C173/($C$6-A173+1),2),ROUND(C173*$C$5/12/(1-(1+$C$5/12)^(-($C$6-A173+1))),2)),ROUND(C173/($C$6-A173+1),2)),J172))</f>
        <v/>
      </c>
      <c r="K173" s="3" t="str">
        <f>IF(A173="","",YEAR(B173))</f>
        <v/>
      </c>
    </row>
    <row r="174" spans="1:11" x14ac:dyDescent="0.25">
      <c r="A174" s="12" t="str">
        <f>IF(A173="","",IF(H173&lt;=0,"",IF(A173&gt;=$C$6,"",A173+1)))</f>
        <v/>
      </c>
      <c r="B174" s="11" t="str">
        <f>IF(A174="","",EDATE($C$7,A174))</f>
        <v/>
      </c>
      <c r="C174" s="8" t="str">
        <f>IF(A174="","",H173)</f>
        <v/>
      </c>
      <c r="D174" s="8" t="str">
        <f>IF(A174="","",ROUND(E174+F174,2))</f>
        <v/>
      </c>
      <c r="E174" s="8" t="str">
        <f>IF(A174="","",ROUND(C174*$C$5/12,2))</f>
        <v/>
      </c>
      <c r="F174" s="8" t="str">
        <f>IF(A174="","",IF(OR(A174=$C$6,IF($C$8="Annuity",ROUND(J174-E174,2),J174)&gt;C174),C174,IF($C$8="Annuity",ROUND(J174-E174,2),J174)))</f>
        <v/>
      </c>
      <c r="G174" s="4"/>
      <c r="H174" s="8" t="str">
        <f>IF(A174="","",ROUND(C174-F174-MIN(G174+0,C174-F174),2))</f>
        <v/>
      </c>
      <c r="I174" s="10"/>
      <c r="J174" s="8" t="str">
        <f>IF(A174="","",IF(AND($C$9="Reduce the payment",G173+0&gt;0),IF($C$8="Annuity",IF($C$5=0,ROUND(C174/($C$6-A174+1),2),ROUND(C174*$C$5/12/(1-(1+$C$5/12)^(-($C$6-A174+1))),2)),ROUND(C174/($C$6-A174+1),2)),J173))</f>
        <v/>
      </c>
      <c r="K174" s="3" t="str">
        <f>IF(A174="","",YEAR(B174))</f>
        <v/>
      </c>
    </row>
    <row r="175" spans="1:11" x14ac:dyDescent="0.25">
      <c r="A175" s="12" t="str">
        <f>IF(A174="","",IF(H174&lt;=0,"",IF(A174&gt;=$C$6,"",A174+1)))</f>
        <v/>
      </c>
      <c r="B175" s="11" t="str">
        <f>IF(A175="","",EDATE($C$7,A175))</f>
        <v/>
      </c>
      <c r="C175" s="8" t="str">
        <f>IF(A175="","",H174)</f>
        <v/>
      </c>
      <c r="D175" s="8" t="str">
        <f>IF(A175="","",ROUND(E175+F175,2))</f>
        <v/>
      </c>
      <c r="E175" s="8" t="str">
        <f>IF(A175="","",ROUND(C175*$C$5/12,2))</f>
        <v/>
      </c>
      <c r="F175" s="8" t="str">
        <f>IF(A175="","",IF(OR(A175=$C$6,IF($C$8="Annuity",ROUND(J175-E175,2),J175)&gt;C175),C175,IF($C$8="Annuity",ROUND(J175-E175,2),J175)))</f>
        <v/>
      </c>
      <c r="G175" s="4"/>
      <c r="H175" s="8" t="str">
        <f>IF(A175="","",ROUND(C175-F175-MIN(G175+0,C175-F175),2))</f>
        <v/>
      </c>
      <c r="I175" s="10"/>
      <c r="J175" s="8" t="str">
        <f>IF(A175="","",IF(AND($C$9="Reduce the payment",G174+0&gt;0),IF($C$8="Annuity",IF($C$5=0,ROUND(C175/($C$6-A175+1),2),ROUND(C175*$C$5/12/(1-(1+$C$5/12)^(-($C$6-A175+1))),2)),ROUND(C175/($C$6-A175+1),2)),J174))</f>
        <v/>
      </c>
      <c r="K175" s="3" t="str">
        <f>IF(A175="","",YEAR(B175))</f>
        <v/>
      </c>
    </row>
    <row r="176" spans="1:11" x14ac:dyDescent="0.25">
      <c r="A176" s="12" t="str">
        <f>IF(A175="","",IF(H175&lt;=0,"",IF(A175&gt;=$C$6,"",A175+1)))</f>
        <v/>
      </c>
      <c r="B176" s="11" t="str">
        <f>IF(A176="","",EDATE($C$7,A176))</f>
        <v/>
      </c>
      <c r="C176" s="8" t="str">
        <f>IF(A176="","",H175)</f>
        <v/>
      </c>
      <c r="D176" s="8" t="str">
        <f>IF(A176="","",ROUND(E176+F176,2))</f>
        <v/>
      </c>
      <c r="E176" s="8" t="str">
        <f>IF(A176="","",ROUND(C176*$C$5/12,2))</f>
        <v/>
      </c>
      <c r="F176" s="8" t="str">
        <f>IF(A176="","",IF(OR(A176=$C$6,IF($C$8="Annuity",ROUND(J176-E176,2),J176)&gt;C176),C176,IF($C$8="Annuity",ROUND(J176-E176,2),J176)))</f>
        <v/>
      </c>
      <c r="G176" s="4"/>
      <c r="H176" s="8" t="str">
        <f>IF(A176="","",ROUND(C176-F176-MIN(G176+0,C176-F176),2))</f>
        <v/>
      </c>
      <c r="I176" s="10"/>
      <c r="J176" s="8" t="str">
        <f>IF(A176="","",IF(AND($C$9="Reduce the payment",G175+0&gt;0),IF($C$8="Annuity",IF($C$5=0,ROUND(C176/($C$6-A176+1),2),ROUND(C176*$C$5/12/(1-(1+$C$5/12)^(-($C$6-A176+1))),2)),ROUND(C176/($C$6-A176+1),2)),J175))</f>
        <v/>
      </c>
      <c r="K176" s="3" t="str">
        <f>IF(A176="","",YEAR(B176))</f>
        <v/>
      </c>
    </row>
    <row r="177" spans="1:11" x14ac:dyDescent="0.25">
      <c r="A177" s="12" t="str">
        <f>IF(A176="","",IF(H176&lt;=0,"",IF(A176&gt;=$C$6,"",A176+1)))</f>
        <v/>
      </c>
      <c r="B177" s="11" t="str">
        <f>IF(A177="","",EDATE($C$7,A177))</f>
        <v/>
      </c>
      <c r="C177" s="8" t="str">
        <f>IF(A177="","",H176)</f>
        <v/>
      </c>
      <c r="D177" s="8" t="str">
        <f>IF(A177="","",ROUND(E177+F177,2))</f>
        <v/>
      </c>
      <c r="E177" s="8" t="str">
        <f>IF(A177="","",ROUND(C177*$C$5/12,2))</f>
        <v/>
      </c>
      <c r="F177" s="8" t="str">
        <f>IF(A177="","",IF(OR(A177=$C$6,IF($C$8="Annuity",ROUND(J177-E177,2),J177)&gt;C177),C177,IF($C$8="Annuity",ROUND(J177-E177,2),J177)))</f>
        <v/>
      </c>
      <c r="G177" s="4"/>
      <c r="H177" s="8" t="str">
        <f>IF(A177="","",ROUND(C177-F177-MIN(G177+0,C177-F177),2))</f>
        <v/>
      </c>
      <c r="I177" s="10"/>
      <c r="J177" s="8" t="str">
        <f>IF(A177="","",IF(AND($C$9="Reduce the payment",G176+0&gt;0),IF($C$8="Annuity",IF($C$5=0,ROUND(C177/($C$6-A177+1),2),ROUND(C177*$C$5/12/(1-(1+$C$5/12)^(-($C$6-A177+1))),2)),ROUND(C177/($C$6-A177+1),2)),J176))</f>
        <v/>
      </c>
      <c r="K177" s="3" t="str">
        <f>IF(A177="","",YEAR(B177))</f>
        <v/>
      </c>
    </row>
    <row r="178" spans="1:11" x14ac:dyDescent="0.25">
      <c r="A178" s="12" t="str">
        <f>IF(A177="","",IF(H177&lt;=0,"",IF(A177&gt;=$C$6,"",A177+1)))</f>
        <v/>
      </c>
      <c r="B178" s="11" t="str">
        <f>IF(A178="","",EDATE($C$7,A178))</f>
        <v/>
      </c>
      <c r="C178" s="8" t="str">
        <f>IF(A178="","",H177)</f>
        <v/>
      </c>
      <c r="D178" s="8" t="str">
        <f>IF(A178="","",ROUND(E178+F178,2))</f>
        <v/>
      </c>
      <c r="E178" s="8" t="str">
        <f>IF(A178="","",ROUND(C178*$C$5/12,2))</f>
        <v/>
      </c>
      <c r="F178" s="8" t="str">
        <f>IF(A178="","",IF(OR(A178=$C$6,IF($C$8="Annuity",ROUND(J178-E178,2),J178)&gt;C178),C178,IF($C$8="Annuity",ROUND(J178-E178,2),J178)))</f>
        <v/>
      </c>
      <c r="G178" s="4"/>
      <c r="H178" s="8" t="str">
        <f>IF(A178="","",ROUND(C178-F178-MIN(G178+0,C178-F178),2))</f>
        <v/>
      </c>
      <c r="I178" s="10"/>
      <c r="J178" s="8" t="str">
        <f>IF(A178="","",IF(AND($C$9="Reduce the payment",G177+0&gt;0),IF($C$8="Annuity",IF($C$5=0,ROUND(C178/($C$6-A178+1),2),ROUND(C178*$C$5/12/(1-(1+$C$5/12)^(-($C$6-A178+1))),2)),ROUND(C178/($C$6-A178+1),2)),J177))</f>
        <v/>
      </c>
      <c r="K178" s="3" t="str">
        <f>IF(A178="","",YEAR(B178))</f>
        <v/>
      </c>
    </row>
    <row r="179" spans="1:11" x14ac:dyDescent="0.25">
      <c r="A179" s="12" t="str">
        <f>IF(A178="","",IF(H178&lt;=0,"",IF(A178&gt;=$C$6,"",A178+1)))</f>
        <v/>
      </c>
      <c r="B179" s="11" t="str">
        <f>IF(A179="","",EDATE($C$7,A179))</f>
        <v/>
      </c>
      <c r="C179" s="8" t="str">
        <f>IF(A179="","",H178)</f>
        <v/>
      </c>
      <c r="D179" s="8" t="str">
        <f>IF(A179="","",ROUND(E179+F179,2))</f>
        <v/>
      </c>
      <c r="E179" s="8" t="str">
        <f>IF(A179="","",ROUND(C179*$C$5/12,2))</f>
        <v/>
      </c>
      <c r="F179" s="8" t="str">
        <f>IF(A179="","",IF(OR(A179=$C$6,IF($C$8="Annuity",ROUND(J179-E179,2),J179)&gt;C179),C179,IF($C$8="Annuity",ROUND(J179-E179,2),J179)))</f>
        <v/>
      </c>
      <c r="G179" s="4"/>
      <c r="H179" s="8" t="str">
        <f>IF(A179="","",ROUND(C179-F179-MIN(G179+0,C179-F179),2))</f>
        <v/>
      </c>
      <c r="I179" s="10"/>
      <c r="J179" s="8" t="str">
        <f>IF(A179="","",IF(AND($C$9="Reduce the payment",G178+0&gt;0),IF($C$8="Annuity",IF($C$5=0,ROUND(C179/($C$6-A179+1),2),ROUND(C179*$C$5/12/(1-(1+$C$5/12)^(-($C$6-A179+1))),2)),ROUND(C179/($C$6-A179+1),2)),J178))</f>
        <v/>
      </c>
      <c r="K179" s="3" t="str">
        <f>IF(A179="","",YEAR(B179))</f>
        <v/>
      </c>
    </row>
    <row r="180" spans="1:11" x14ac:dyDescent="0.25">
      <c r="A180" s="12" t="str">
        <f>IF(A179="","",IF(H179&lt;=0,"",IF(A179&gt;=$C$6,"",A179+1)))</f>
        <v/>
      </c>
      <c r="B180" s="11" t="str">
        <f>IF(A180="","",EDATE($C$7,A180))</f>
        <v/>
      </c>
      <c r="C180" s="8" t="str">
        <f>IF(A180="","",H179)</f>
        <v/>
      </c>
      <c r="D180" s="8" t="str">
        <f>IF(A180="","",ROUND(E180+F180,2))</f>
        <v/>
      </c>
      <c r="E180" s="8" t="str">
        <f>IF(A180="","",ROUND(C180*$C$5/12,2))</f>
        <v/>
      </c>
      <c r="F180" s="8" t="str">
        <f>IF(A180="","",IF(OR(A180=$C$6,IF($C$8="Annuity",ROUND(J180-E180,2),J180)&gt;C180),C180,IF($C$8="Annuity",ROUND(J180-E180,2),J180)))</f>
        <v/>
      </c>
      <c r="G180" s="4"/>
      <c r="H180" s="8" t="str">
        <f>IF(A180="","",ROUND(C180-F180-MIN(G180+0,C180-F180),2))</f>
        <v/>
      </c>
      <c r="I180" s="10"/>
      <c r="J180" s="8" t="str">
        <f>IF(A180="","",IF(AND($C$9="Reduce the payment",G179+0&gt;0),IF($C$8="Annuity",IF($C$5=0,ROUND(C180/($C$6-A180+1),2),ROUND(C180*$C$5/12/(1-(1+$C$5/12)^(-($C$6-A180+1))),2)),ROUND(C180/($C$6-A180+1),2)),J179))</f>
        <v/>
      </c>
      <c r="K180" s="3" t="str">
        <f>IF(A180="","",YEAR(B180))</f>
        <v/>
      </c>
    </row>
    <row r="181" spans="1:11" x14ac:dyDescent="0.25">
      <c r="A181" s="12" t="str">
        <f>IF(A180="","",IF(H180&lt;=0,"",IF(A180&gt;=$C$6,"",A180+1)))</f>
        <v/>
      </c>
      <c r="B181" s="11" t="str">
        <f>IF(A181="","",EDATE($C$7,A181))</f>
        <v/>
      </c>
      <c r="C181" s="8" t="str">
        <f>IF(A181="","",H180)</f>
        <v/>
      </c>
      <c r="D181" s="8" t="str">
        <f>IF(A181="","",ROUND(E181+F181,2))</f>
        <v/>
      </c>
      <c r="E181" s="8" t="str">
        <f>IF(A181="","",ROUND(C181*$C$5/12,2))</f>
        <v/>
      </c>
      <c r="F181" s="8" t="str">
        <f>IF(A181="","",IF(OR(A181=$C$6,IF($C$8="Annuity",ROUND(J181-E181,2),J181)&gt;C181),C181,IF($C$8="Annuity",ROUND(J181-E181,2),J181)))</f>
        <v/>
      </c>
      <c r="G181" s="4"/>
      <c r="H181" s="8" t="str">
        <f>IF(A181="","",ROUND(C181-F181-MIN(G181+0,C181-F181),2))</f>
        <v/>
      </c>
      <c r="I181" s="10"/>
      <c r="J181" s="8" t="str">
        <f>IF(A181="","",IF(AND($C$9="Reduce the payment",G180+0&gt;0),IF($C$8="Annuity",IF($C$5=0,ROUND(C181/($C$6-A181+1),2),ROUND(C181*$C$5/12/(1-(1+$C$5/12)^(-($C$6-A181+1))),2)),ROUND(C181/($C$6-A181+1),2)),J180))</f>
        <v/>
      </c>
      <c r="K181" s="3" t="str">
        <f>IF(A181="","",YEAR(B181))</f>
        <v/>
      </c>
    </row>
    <row r="182" spans="1:11" x14ac:dyDescent="0.25">
      <c r="A182" s="12" t="str">
        <f>IF(A181="","",IF(H181&lt;=0,"",IF(A181&gt;=$C$6,"",A181+1)))</f>
        <v/>
      </c>
      <c r="B182" s="11" t="str">
        <f>IF(A182="","",EDATE($C$7,A182))</f>
        <v/>
      </c>
      <c r="C182" s="8" t="str">
        <f>IF(A182="","",H181)</f>
        <v/>
      </c>
      <c r="D182" s="8" t="str">
        <f>IF(A182="","",ROUND(E182+F182,2))</f>
        <v/>
      </c>
      <c r="E182" s="8" t="str">
        <f>IF(A182="","",ROUND(C182*$C$5/12,2))</f>
        <v/>
      </c>
      <c r="F182" s="8" t="str">
        <f>IF(A182="","",IF(OR(A182=$C$6,IF($C$8="Annuity",ROUND(J182-E182,2),J182)&gt;C182),C182,IF($C$8="Annuity",ROUND(J182-E182,2),J182)))</f>
        <v/>
      </c>
      <c r="G182" s="4"/>
      <c r="H182" s="8" t="str">
        <f>IF(A182="","",ROUND(C182-F182-MIN(G182+0,C182-F182),2))</f>
        <v/>
      </c>
      <c r="I182" s="10"/>
      <c r="J182" s="8" t="str">
        <f>IF(A182="","",IF(AND($C$9="Reduce the payment",G181+0&gt;0),IF($C$8="Annuity",IF($C$5=0,ROUND(C182/($C$6-A182+1),2),ROUND(C182*$C$5/12/(1-(1+$C$5/12)^(-($C$6-A182+1))),2)),ROUND(C182/($C$6-A182+1),2)),J181))</f>
        <v/>
      </c>
      <c r="K182" s="3" t="str">
        <f>IF(A182="","",YEAR(B182))</f>
        <v/>
      </c>
    </row>
    <row r="183" spans="1:11" x14ac:dyDescent="0.25">
      <c r="A183" s="12" t="str">
        <f>IF(A182="","",IF(H182&lt;=0,"",IF(A182&gt;=$C$6,"",A182+1)))</f>
        <v/>
      </c>
      <c r="B183" s="11" t="str">
        <f>IF(A183="","",EDATE($C$7,A183))</f>
        <v/>
      </c>
      <c r="C183" s="8" t="str">
        <f>IF(A183="","",H182)</f>
        <v/>
      </c>
      <c r="D183" s="8" t="str">
        <f>IF(A183="","",ROUND(E183+F183,2))</f>
        <v/>
      </c>
      <c r="E183" s="8" t="str">
        <f>IF(A183="","",ROUND(C183*$C$5/12,2))</f>
        <v/>
      </c>
      <c r="F183" s="8" t="str">
        <f>IF(A183="","",IF(OR(A183=$C$6,IF($C$8="Annuity",ROUND(J183-E183,2),J183)&gt;C183),C183,IF($C$8="Annuity",ROUND(J183-E183,2),J183)))</f>
        <v/>
      </c>
      <c r="G183" s="4"/>
      <c r="H183" s="8" t="str">
        <f>IF(A183="","",ROUND(C183-F183-MIN(G183+0,C183-F183),2))</f>
        <v/>
      </c>
      <c r="I183" s="10"/>
      <c r="J183" s="8" t="str">
        <f>IF(A183="","",IF(AND($C$9="Reduce the payment",G182+0&gt;0),IF($C$8="Annuity",IF($C$5=0,ROUND(C183/($C$6-A183+1),2),ROUND(C183*$C$5/12/(1-(1+$C$5/12)^(-($C$6-A183+1))),2)),ROUND(C183/($C$6-A183+1),2)),J182))</f>
        <v/>
      </c>
      <c r="K183" s="3" t="str">
        <f>IF(A183="","",YEAR(B183))</f>
        <v/>
      </c>
    </row>
    <row r="184" spans="1:11" x14ac:dyDescent="0.25">
      <c r="A184" s="12" t="str">
        <f>IF(A183="","",IF(H183&lt;=0,"",IF(A183&gt;=$C$6,"",A183+1)))</f>
        <v/>
      </c>
      <c r="B184" s="11" t="str">
        <f>IF(A184="","",EDATE($C$7,A184))</f>
        <v/>
      </c>
      <c r="C184" s="8" t="str">
        <f>IF(A184="","",H183)</f>
        <v/>
      </c>
      <c r="D184" s="8" t="str">
        <f>IF(A184="","",ROUND(E184+F184,2))</f>
        <v/>
      </c>
      <c r="E184" s="8" t="str">
        <f>IF(A184="","",ROUND(C184*$C$5/12,2))</f>
        <v/>
      </c>
      <c r="F184" s="8" t="str">
        <f>IF(A184="","",IF(OR(A184=$C$6,IF($C$8="Annuity",ROUND(J184-E184,2),J184)&gt;C184),C184,IF($C$8="Annuity",ROUND(J184-E184,2),J184)))</f>
        <v/>
      </c>
      <c r="G184" s="4"/>
      <c r="H184" s="8" t="str">
        <f>IF(A184="","",ROUND(C184-F184-MIN(G184+0,C184-F184),2))</f>
        <v/>
      </c>
      <c r="I184" s="10"/>
      <c r="J184" s="8" t="str">
        <f>IF(A184="","",IF(AND($C$9="Reduce the payment",G183+0&gt;0),IF($C$8="Annuity",IF($C$5=0,ROUND(C184/($C$6-A184+1),2),ROUND(C184*$C$5/12/(1-(1+$C$5/12)^(-($C$6-A184+1))),2)),ROUND(C184/($C$6-A184+1),2)),J183))</f>
        <v/>
      </c>
      <c r="K184" s="3" t="str">
        <f>IF(A184="","",YEAR(B184))</f>
        <v/>
      </c>
    </row>
    <row r="185" spans="1:11" x14ac:dyDescent="0.25">
      <c r="A185" s="12" t="str">
        <f>IF(A184="","",IF(H184&lt;=0,"",IF(A184&gt;=$C$6,"",A184+1)))</f>
        <v/>
      </c>
      <c r="B185" s="11" t="str">
        <f>IF(A185="","",EDATE($C$7,A185))</f>
        <v/>
      </c>
      <c r="C185" s="8" t="str">
        <f>IF(A185="","",H184)</f>
        <v/>
      </c>
      <c r="D185" s="8" t="str">
        <f>IF(A185="","",ROUND(E185+F185,2))</f>
        <v/>
      </c>
      <c r="E185" s="8" t="str">
        <f>IF(A185="","",ROUND(C185*$C$5/12,2))</f>
        <v/>
      </c>
      <c r="F185" s="8" t="str">
        <f>IF(A185="","",IF(OR(A185=$C$6,IF($C$8="Annuity",ROUND(J185-E185,2),J185)&gt;C185),C185,IF($C$8="Annuity",ROUND(J185-E185,2),J185)))</f>
        <v/>
      </c>
      <c r="G185" s="4"/>
      <c r="H185" s="8" t="str">
        <f>IF(A185="","",ROUND(C185-F185-MIN(G185+0,C185-F185),2))</f>
        <v/>
      </c>
      <c r="I185" s="10"/>
      <c r="J185" s="8" t="str">
        <f>IF(A185="","",IF(AND($C$9="Reduce the payment",G184+0&gt;0),IF($C$8="Annuity",IF($C$5=0,ROUND(C185/($C$6-A185+1),2),ROUND(C185*$C$5/12/(1-(1+$C$5/12)^(-($C$6-A185+1))),2)),ROUND(C185/($C$6-A185+1),2)),J184))</f>
        <v/>
      </c>
      <c r="K185" s="3" t="str">
        <f>IF(A185="","",YEAR(B185))</f>
        <v/>
      </c>
    </row>
    <row r="186" spans="1:11" x14ac:dyDescent="0.25">
      <c r="A186" s="12" t="str">
        <f>IF(A185="","",IF(H185&lt;=0,"",IF(A185&gt;=$C$6,"",A185+1)))</f>
        <v/>
      </c>
      <c r="B186" s="11" t="str">
        <f>IF(A186="","",EDATE($C$7,A186))</f>
        <v/>
      </c>
      <c r="C186" s="8" t="str">
        <f>IF(A186="","",H185)</f>
        <v/>
      </c>
      <c r="D186" s="8" t="str">
        <f>IF(A186="","",ROUND(E186+F186,2))</f>
        <v/>
      </c>
      <c r="E186" s="8" t="str">
        <f>IF(A186="","",ROUND(C186*$C$5/12,2))</f>
        <v/>
      </c>
      <c r="F186" s="8" t="str">
        <f>IF(A186="","",IF(OR(A186=$C$6,IF($C$8="Annuity",ROUND(J186-E186,2),J186)&gt;C186),C186,IF($C$8="Annuity",ROUND(J186-E186,2),J186)))</f>
        <v/>
      </c>
      <c r="G186" s="4"/>
      <c r="H186" s="8" t="str">
        <f>IF(A186="","",ROUND(C186-F186-MIN(G186+0,C186-F186),2))</f>
        <v/>
      </c>
      <c r="I186" s="10"/>
      <c r="J186" s="8" t="str">
        <f>IF(A186="","",IF(AND($C$9="Reduce the payment",G185+0&gt;0),IF($C$8="Annuity",IF($C$5=0,ROUND(C186/($C$6-A186+1),2),ROUND(C186*$C$5/12/(1-(1+$C$5/12)^(-($C$6-A186+1))),2)),ROUND(C186/($C$6-A186+1),2)),J185))</f>
        <v/>
      </c>
      <c r="K186" s="3" t="str">
        <f>IF(A186="","",YEAR(B186))</f>
        <v/>
      </c>
    </row>
    <row r="187" spans="1:11" x14ac:dyDescent="0.25">
      <c r="A187" s="12" t="str">
        <f>IF(A186="","",IF(H186&lt;=0,"",IF(A186&gt;=$C$6,"",A186+1)))</f>
        <v/>
      </c>
      <c r="B187" s="11" t="str">
        <f>IF(A187="","",EDATE($C$7,A187))</f>
        <v/>
      </c>
      <c r="C187" s="8" t="str">
        <f>IF(A187="","",H186)</f>
        <v/>
      </c>
      <c r="D187" s="8" t="str">
        <f>IF(A187="","",ROUND(E187+F187,2))</f>
        <v/>
      </c>
      <c r="E187" s="8" t="str">
        <f>IF(A187="","",ROUND(C187*$C$5/12,2))</f>
        <v/>
      </c>
      <c r="F187" s="8" t="str">
        <f>IF(A187="","",IF(OR(A187=$C$6,IF($C$8="Annuity",ROUND(J187-E187,2),J187)&gt;C187),C187,IF($C$8="Annuity",ROUND(J187-E187,2),J187)))</f>
        <v/>
      </c>
      <c r="G187" s="4"/>
      <c r="H187" s="8" t="str">
        <f>IF(A187="","",ROUND(C187-F187-MIN(G187+0,C187-F187),2))</f>
        <v/>
      </c>
      <c r="I187" s="10"/>
      <c r="J187" s="8" t="str">
        <f>IF(A187="","",IF(AND($C$9="Reduce the payment",G186+0&gt;0),IF($C$8="Annuity",IF($C$5=0,ROUND(C187/($C$6-A187+1),2),ROUND(C187*$C$5/12/(1-(1+$C$5/12)^(-($C$6-A187+1))),2)),ROUND(C187/($C$6-A187+1),2)),J186))</f>
        <v/>
      </c>
      <c r="K187" s="3" t="str">
        <f>IF(A187="","",YEAR(B187))</f>
        <v/>
      </c>
    </row>
    <row r="188" spans="1:11" x14ac:dyDescent="0.25">
      <c r="A188" s="12" t="str">
        <f>IF(A187="","",IF(H187&lt;=0,"",IF(A187&gt;=$C$6,"",A187+1)))</f>
        <v/>
      </c>
      <c r="B188" s="11" t="str">
        <f>IF(A188="","",EDATE($C$7,A188))</f>
        <v/>
      </c>
      <c r="C188" s="8" t="str">
        <f>IF(A188="","",H187)</f>
        <v/>
      </c>
      <c r="D188" s="8" t="str">
        <f>IF(A188="","",ROUND(E188+F188,2))</f>
        <v/>
      </c>
      <c r="E188" s="8" t="str">
        <f>IF(A188="","",ROUND(C188*$C$5/12,2))</f>
        <v/>
      </c>
      <c r="F188" s="8" t="str">
        <f>IF(A188="","",IF(OR(A188=$C$6,IF($C$8="Annuity",ROUND(J188-E188,2),J188)&gt;C188),C188,IF($C$8="Annuity",ROUND(J188-E188,2),J188)))</f>
        <v/>
      </c>
      <c r="G188" s="4"/>
      <c r="H188" s="8" t="str">
        <f>IF(A188="","",ROUND(C188-F188-MIN(G188+0,C188-F188),2))</f>
        <v/>
      </c>
      <c r="I188" s="10"/>
      <c r="J188" s="8" t="str">
        <f>IF(A188="","",IF(AND($C$9="Reduce the payment",G187+0&gt;0),IF($C$8="Annuity",IF($C$5=0,ROUND(C188/($C$6-A188+1),2),ROUND(C188*$C$5/12/(1-(1+$C$5/12)^(-($C$6-A188+1))),2)),ROUND(C188/($C$6-A188+1),2)),J187))</f>
        <v/>
      </c>
      <c r="K188" s="3" t="str">
        <f>IF(A188="","",YEAR(B188))</f>
        <v/>
      </c>
    </row>
    <row r="189" spans="1:11" x14ac:dyDescent="0.25">
      <c r="A189" s="12" t="str">
        <f>IF(A188="","",IF(H188&lt;=0,"",IF(A188&gt;=$C$6,"",A188+1)))</f>
        <v/>
      </c>
      <c r="B189" s="11" t="str">
        <f>IF(A189="","",EDATE($C$7,A189))</f>
        <v/>
      </c>
      <c r="C189" s="8" t="str">
        <f>IF(A189="","",H188)</f>
        <v/>
      </c>
      <c r="D189" s="8" t="str">
        <f>IF(A189="","",ROUND(E189+F189,2))</f>
        <v/>
      </c>
      <c r="E189" s="8" t="str">
        <f>IF(A189="","",ROUND(C189*$C$5/12,2))</f>
        <v/>
      </c>
      <c r="F189" s="8" t="str">
        <f>IF(A189="","",IF(OR(A189=$C$6,IF($C$8="Annuity",ROUND(J189-E189,2),J189)&gt;C189),C189,IF($C$8="Annuity",ROUND(J189-E189,2),J189)))</f>
        <v/>
      </c>
      <c r="G189" s="4"/>
      <c r="H189" s="8" t="str">
        <f>IF(A189="","",ROUND(C189-F189-MIN(G189+0,C189-F189),2))</f>
        <v/>
      </c>
      <c r="I189" s="10"/>
      <c r="J189" s="8" t="str">
        <f>IF(A189="","",IF(AND($C$9="Reduce the payment",G188+0&gt;0),IF($C$8="Annuity",IF($C$5=0,ROUND(C189/($C$6-A189+1),2),ROUND(C189*$C$5/12/(1-(1+$C$5/12)^(-($C$6-A189+1))),2)),ROUND(C189/($C$6-A189+1),2)),J188))</f>
        <v/>
      </c>
      <c r="K189" s="3" t="str">
        <f>IF(A189="","",YEAR(B189))</f>
        <v/>
      </c>
    </row>
    <row r="190" spans="1:11" x14ac:dyDescent="0.25">
      <c r="A190" s="12" t="str">
        <f>IF(A189="","",IF(H189&lt;=0,"",IF(A189&gt;=$C$6,"",A189+1)))</f>
        <v/>
      </c>
      <c r="B190" s="11" t="str">
        <f>IF(A190="","",EDATE($C$7,A190))</f>
        <v/>
      </c>
      <c r="C190" s="8" t="str">
        <f>IF(A190="","",H189)</f>
        <v/>
      </c>
      <c r="D190" s="8" t="str">
        <f>IF(A190="","",ROUND(E190+F190,2))</f>
        <v/>
      </c>
      <c r="E190" s="8" t="str">
        <f>IF(A190="","",ROUND(C190*$C$5/12,2))</f>
        <v/>
      </c>
      <c r="F190" s="8" t="str">
        <f>IF(A190="","",IF(OR(A190=$C$6,IF($C$8="Annuity",ROUND(J190-E190,2),J190)&gt;C190),C190,IF($C$8="Annuity",ROUND(J190-E190,2),J190)))</f>
        <v/>
      </c>
      <c r="G190" s="4"/>
      <c r="H190" s="8" t="str">
        <f>IF(A190="","",ROUND(C190-F190-MIN(G190+0,C190-F190),2))</f>
        <v/>
      </c>
      <c r="I190" s="10"/>
      <c r="J190" s="8" t="str">
        <f>IF(A190="","",IF(AND($C$9="Reduce the payment",G189+0&gt;0),IF($C$8="Annuity",IF($C$5=0,ROUND(C190/($C$6-A190+1),2),ROUND(C190*$C$5/12/(1-(1+$C$5/12)^(-($C$6-A190+1))),2)),ROUND(C190/($C$6-A190+1),2)),J189))</f>
        <v/>
      </c>
      <c r="K190" s="3" t="str">
        <f>IF(A190="","",YEAR(B190))</f>
        <v/>
      </c>
    </row>
    <row r="191" spans="1:11" x14ac:dyDescent="0.25">
      <c r="A191" s="12" t="str">
        <f>IF(A190="","",IF(H190&lt;=0,"",IF(A190&gt;=$C$6,"",A190+1)))</f>
        <v/>
      </c>
      <c r="B191" s="11" t="str">
        <f>IF(A191="","",EDATE($C$7,A191))</f>
        <v/>
      </c>
      <c r="C191" s="8" t="str">
        <f>IF(A191="","",H190)</f>
        <v/>
      </c>
      <c r="D191" s="8" t="str">
        <f>IF(A191="","",ROUND(E191+F191,2))</f>
        <v/>
      </c>
      <c r="E191" s="8" t="str">
        <f>IF(A191="","",ROUND(C191*$C$5/12,2))</f>
        <v/>
      </c>
      <c r="F191" s="8" t="str">
        <f>IF(A191="","",IF(OR(A191=$C$6,IF($C$8="Annuity",ROUND(J191-E191,2),J191)&gt;C191),C191,IF($C$8="Annuity",ROUND(J191-E191,2),J191)))</f>
        <v/>
      </c>
      <c r="G191" s="4"/>
      <c r="H191" s="8" t="str">
        <f>IF(A191="","",ROUND(C191-F191-MIN(G191+0,C191-F191),2))</f>
        <v/>
      </c>
      <c r="I191" s="10"/>
      <c r="J191" s="8" t="str">
        <f>IF(A191="","",IF(AND($C$9="Reduce the payment",G190+0&gt;0),IF($C$8="Annuity",IF($C$5=0,ROUND(C191/($C$6-A191+1),2),ROUND(C191*$C$5/12/(1-(1+$C$5/12)^(-($C$6-A191+1))),2)),ROUND(C191/($C$6-A191+1),2)),J190))</f>
        <v/>
      </c>
      <c r="K191" s="3" t="str">
        <f>IF(A191="","",YEAR(B191))</f>
        <v/>
      </c>
    </row>
    <row r="192" spans="1:11" x14ac:dyDescent="0.25">
      <c r="A192" s="12" t="str">
        <f>IF(A191="","",IF(H191&lt;=0,"",IF(A191&gt;=$C$6,"",A191+1)))</f>
        <v/>
      </c>
      <c r="B192" s="11" t="str">
        <f>IF(A192="","",EDATE($C$7,A192))</f>
        <v/>
      </c>
      <c r="C192" s="8" t="str">
        <f>IF(A192="","",H191)</f>
        <v/>
      </c>
      <c r="D192" s="8" t="str">
        <f>IF(A192="","",ROUND(E192+F192,2))</f>
        <v/>
      </c>
      <c r="E192" s="8" t="str">
        <f>IF(A192="","",ROUND(C192*$C$5/12,2))</f>
        <v/>
      </c>
      <c r="F192" s="8" t="str">
        <f>IF(A192="","",IF(OR(A192=$C$6,IF($C$8="Annuity",ROUND(J192-E192,2),J192)&gt;C192),C192,IF($C$8="Annuity",ROUND(J192-E192,2),J192)))</f>
        <v/>
      </c>
      <c r="G192" s="4"/>
      <c r="H192" s="8" t="str">
        <f>IF(A192="","",ROUND(C192-F192-MIN(G192+0,C192-F192),2))</f>
        <v/>
      </c>
      <c r="I192" s="10"/>
      <c r="J192" s="8" t="str">
        <f>IF(A192="","",IF(AND($C$9="Reduce the payment",G191+0&gt;0),IF($C$8="Annuity",IF($C$5=0,ROUND(C192/($C$6-A192+1),2),ROUND(C192*$C$5/12/(1-(1+$C$5/12)^(-($C$6-A192+1))),2)),ROUND(C192/($C$6-A192+1),2)),J191))</f>
        <v/>
      </c>
      <c r="K192" s="3" t="str">
        <f>IF(A192="","",YEAR(B192))</f>
        <v/>
      </c>
    </row>
    <row r="193" spans="1:11" x14ac:dyDescent="0.25">
      <c r="A193" s="12" t="str">
        <f>IF(A192="","",IF(H192&lt;=0,"",IF(A192&gt;=$C$6,"",A192+1)))</f>
        <v/>
      </c>
      <c r="B193" s="11" t="str">
        <f>IF(A193="","",EDATE($C$7,A193))</f>
        <v/>
      </c>
      <c r="C193" s="8" t="str">
        <f>IF(A193="","",H192)</f>
        <v/>
      </c>
      <c r="D193" s="8" t="str">
        <f>IF(A193="","",ROUND(E193+F193,2))</f>
        <v/>
      </c>
      <c r="E193" s="8" t="str">
        <f>IF(A193="","",ROUND(C193*$C$5/12,2))</f>
        <v/>
      </c>
      <c r="F193" s="8" t="str">
        <f>IF(A193="","",IF(OR(A193=$C$6,IF($C$8="Annuity",ROUND(J193-E193,2),J193)&gt;C193),C193,IF($C$8="Annuity",ROUND(J193-E193,2),J193)))</f>
        <v/>
      </c>
      <c r="G193" s="4"/>
      <c r="H193" s="8" t="str">
        <f>IF(A193="","",ROUND(C193-F193-MIN(G193+0,C193-F193),2))</f>
        <v/>
      </c>
      <c r="I193" s="10"/>
      <c r="J193" s="8" t="str">
        <f>IF(A193="","",IF(AND($C$9="Reduce the payment",G192+0&gt;0),IF($C$8="Annuity",IF($C$5=0,ROUND(C193/($C$6-A193+1),2),ROUND(C193*$C$5/12/(1-(1+$C$5/12)^(-($C$6-A193+1))),2)),ROUND(C193/($C$6-A193+1),2)),J192))</f>
        <v/>
      </c>
      <c r="K193" s="3" t="str">
        <f>IF(A193="","",YEAR(B193))</f>
        <v/>
      </c>
    </row>
    <row r="194" spans="1:11" x14ac:dyDescent="0.25">
      <c r="A194" s="12" t="str">
        <f>IF(A193="","",IF(H193&lt;=0,"",IF(A193&gt;=$C$6,"",A193+1)))</f>
        <v/>
      </c>
      <c r="B194" s="11" t="str">
        <f>IF(A194="","",EDATE($C$7,A194))</f>
        <v/>
      </c>
      <c r="C194" s="8" t="str">
        <f>IF(A194="","",H193)</f>
        <v/>
      </c>
      <c r="D194" s="8" t="str">
        <f>IF(A194="","",ROUND(E194+F194,2))</f>
        <v/>
      </c>
      <c r="E194" s="8" t="str">
        <f>IF(A194="","",ROUND(C194*$C$5/12,2))</f>
        <v/>
      </c>
      <c r="F194" s="8" t="str">
        <f>IF(A194="","",IF(OR(A194=$C$6,IF($C$8="Annuity",ROUND(J194-E194,2),J194)&gt;C194),C194,IF($C$8="Annuity",ROUND(J194-E194,2),J194)))</f>
        <v/>
      </c>
      <c r="G194" s="4"/>
      <c r="H194" s="8" t="str">
        <f>IF(A194="","",ROUND(C194-F194-MIN(G194+0,C194-F194),2))</f>
        <v/>
      </c>
      <c r="I194" s="10"/>
      <c r="J194" s="8" t="str">
        <f>IF(A194="","",IF(AND($C$9="Reduce the payment",G193+0&gt;0),IF($C$8="Annuity",IF($C$5=0,ROUND(C194/($C$6-A194+1),2),ROUND(C194*$C$5/12/(1-(1+$C$5/12)^(-($C$6-A194+1))),2)),ROUND(C194/($C$6-A194+1),2)),J193))</f>
        <v/>
      </c>
      <c r="K194" s="3" t="str">
        <f>IF(A194="","",YEAR(B194))</f>
        <v/>
      </c>
    </row>
    <row r="195" spans="1:11" x14ac:dyDescent="0.25">
      <c r="A195" s="12" t="str">
        <f>IF(A194="","",IF(H194&lt;=0,"",IF(A194&gt;=$C$6,"",A194+1)))</f>
        <v/>
      </c>
      <c r="B195" s="11" t="str">
        <f>IF(A195="","",EDATE($C$7,A195))</f>
        <v/>
      </c>
      <c r="C195" s="8" t="str">
        <f>IF(A195="","",H194)</f>
        <v/>
      </c>
      <c r="D195" s="8" t="str">
        <f>IF(A195="","",ROUND(E195+F195,2))</f>
        <v/>
      </c>
      <c r="E195" s="8" t="str">
        <f>IF(A195="","",ROUND(C195*$C$5/12,2))</f>
        <v/>
      </c>
      <c r="F195" s="8" t="str">
        <f>IF(A195="","",IF(OR(A195=$C$6,IF($C$8="Annuity",ROUND(J195-E195,2),J195)&gt;C195),C195,IF($C$8="Annuity",ROUND(J195-E195,2),J195)))</f>
        <v/>
      </c>
      <c r="G195" s="4"/>
      <c r="H195" s="8" t="str">
        <f>IF(A195="","",ROUND(C195-F195-MIN(G195+0,C195-F195),2))</f>
        <v/>
      </c>
      <c r="I195" s="10"/>
      <c r="J195" s="8" t="str">
        <f>IF(A195="","",IF(AND($C$9="Reduce the payment",G194+0&gt;0),IF($C$8="Annuity",IF($C$5=0,ROUND(C195/($C$6-A195+1),2),ROUND(C195*$C$5/12/(1-(1+$C$5/12)^(-($C$6-A195+1))),2)),ROUND(C195/($C$6-A195+1),2)),J194))</f>
        <v/>
      </c>
      <c r="K195" s="3" t="str">
        <f>IF(A195="","",YEAR(B195))</f>
        <v/>
      </c>
    </row>
    <row r="196" spans="1:11" x14ac:dyDescent="0.25">
      <c r="A196" s="12" t="str">
        <f>IF(A195="","",IF(H195&lt;=0,"",IF(A195&gt;=$C$6,"",A195+1)))</f>
        <v/>
      </c>
      <c r="B196" s="11" t="str">
        <f>IF(A196="","",EDATE($C$7,A196))</f>
        <v/>
      </c>
      <c r="C196" s="8" t="str">
        <f>IF(A196="","",H195)</f>
        <v/>
      </c>
      <c r="D196" s="8" t="str">
        <f>IF(A196="","",ROUND(E196+F196,2))</f>
        <v/>
      </c>
      <c r="E196" s="8" t="str">
        <f>IF(A196="","",ROUND(C196*$C$5/12,2))</f>
        <v/>
      </c>
      <c r="F196" s="8" t="str">
        <f>IF(A196="","",IF(OR(A196=$C$6,IF($C$8="Annuity",ROUND(J196-E196,2),J196)&gt;C196),C196,IF($C$8="Annuity",ROUND(J196-E196,2),J196)))</f>
        <v/>
      </c>
      <c r="G196" s="4"/>
      <c r="H196" s="8" t="str">
        <f>IF(A196="","",ROUND(C196-F196-MIN(G196+0,C196-F196),2))</f>
        <v/>
      </c>
      <c r="I196" s="10"/>
      <c r="J196" s="8" t="str">
        <f>IF(A196="","",IF(AND($C$9="Reduce the payment",G195+0&gt;0),IF($C$8="Annuity",IF($C$5=0,ROUND(C196/($C$6-A196+1),2),ROUND(C196*$C$5/12/(1-(1+$C$5/12)^(-($C$6-A196+1))),2)),ROUND(C196/($C$6-A196+1),2)),J195))</f>
        <v/>
      </c>
      <c r="K196" s="3" t="str">
        <f>IF(A196="","",YEAR(B196))</f>
        <v/>
      </c>
    </row>
    <row r="197" spans="1:11" x14ac:dyDescent="0.25">
      <c r="A197" s="12" t="str">
        <f>IF(A196="","",IF(H196&lt;=0,"",IF(A196&gt;=$C$6,"",A196+1)))</f>
        <v/>
      </c>
      <c r="B197" s="11" t="str">
        <f>IF(A197="","",EDATE($C$7,A197))</f>
        <v/>
      </c>
      <c r="C197" s="8" t="str">
        <f>IF(A197="","",H196)</f>
        <v/>
      </c>
      <c r="D197" s="8" t="str">
        <f>IF(A197="","",ROUND(E197+F197,2))</f>
        <v/>
      </c>
      <c r="E197" s="8" t="str">
        <f>IF(A197="","",ROUND(C197*$C$5/12,2))</f>
        <v/>
      </c>
      <c r="F197" s="8" t="str">
        <f>IF(A197="","",IF(OR(A197=$C$6,IF($C$8="Annuity",ROUND(J197-E197,2),J197)&gt;C197),C197,IF($C$8="Annuity",ROUND(J197-E197,2),J197)))</f>
        <v/>
      </c>
      <c r="G197" s="4"/>
      <c r="H197" s="8" t="str">
        <f>IF(A197="","",ROUND(C197-F197-MIN(G197+0,C197-F197),2))</f>
        <v/>
      </c>
      <c r="I197" s="10"/>
      <c r="J197" s="8" t="str">
        <f>IF(A197="","",IF(AND($C$9="Reduce the payment",G196+0&gt;0),IF($C$8="Annuity",IF($C$5=0,ROUND(C197/($C$6-A197+1),2),ROUND(C197*$C$5/12/(1-(1+$C$5/12)^(-($C$6-A197+1))),2)),ROUND(C197/($C$6-A197+1),2)),J196))</f>
        <v/>
      </c>
      <c r="K197" s="3" t="str">
        <f>IF(A197="","",YEAR(B197))</f>
        <v/>
      </c>
    </row>
    <row r="198" spans="1:11" x14ac:dyDescent="0.25">
      <c r="A198" s="12" t="str">
        <f>IF(A197="","",IF(H197&lt;=0,"",IF(A197&gt;=$C$6,"",A197+1)))</f>
        <v/>
      </c>
      <c r="B198" s="11" t="str">
        <f>IF(A198="","",EDATE($C$7,A198))</f>
        <v/>
      </c>
      <c r="C198" s="8" t="str">
        <f>IF(A198="","",H197)</f>
        <v/>
      </c>
      <c r="D198" s="8" t="str">
        <f>IF(A198="","",ROUND(E198+F198,2))</f>
        <v/>
      </c>
      <c r="E198" s="8" t="str">
        <f>IF(A198="","",ROUND(C198*$C$5/12,2))</f>
        <v/>
      </c>
      <c r="F198" s="8" t="str">
        <f>IF(A198="","",IF(OR(A198=$C$6,IF($C$8="Annuity",ROUND(J198-E198,2),J198)&gt;C198),C198,IF($C$8="Annuity",ROUND(J198-E198,2),J198)))</f>
        <v/>
      </c>
      <c r="G198" s="4"/>
      <c r="H198" s="8" t="str">
        <f>IF(A198="","",ROUND(C198-F198-MIN(G198+0,C198-F198),2))</f>
        <v/>
      </c>
      <c r="I198" s="10"/>
      <c r="J198" s="8" t="str">
        <f>IF(A198="","",IF(AND($C$9="Reduce the payment",G197+0&gt;0),IF($C$8="Annuity",IF($C$5=0,ROUND(C198/($C$6-A198+1),2),ROUND(C198*$C$5/12/(1-(1+$C$5/12)^(-($C$6-A198+1))),2)),ROUND(C198/($C$6-A198+1),2)),J197))</f>
        <v/>
      </c>
      <c r="K198" s="3" t="str">
        <f>IF(A198="","",YEAR(B198))</f>
        <v/>
      </c>
    </row>
    <row r="199" spans="1:11" x14ac:dyDescent="0.25">
      <c r="A199" s="12" t="str">
        <f>IF(A198="","",IF(H198&lt;=0,"",IF(A198&gt;=$C$6,"",A198+1)))</f>
        <v/>
      </c>
      <c r="B199" s="11" t="str">
        <f>IF(A199="","",EDATE($C$7,A199))</f>
        <v/>
      </c>
      <c r="C199" s="8" t="str">
        <f>IF(A199="","",H198)</f>
        <v/>
      </c>
      <c r="D199" s="8" t="str">
        <f>IF(A199="","",ROUND(E199+F199,2))</f>
        <v/>
      </c>
      <c r="E199" s="8" t="str">
        <f>IF(A199="","",ROUND(C199*$C$5/12,2))</f>
        <v/>
      </c>
      <c r="F199" s="8" t="str">
        <f>IF(A199="","",IF(OR(A199=$C$6,IF($C$8="Annuity",ROUND(J199-E199,2),J199)&gt;C199),C199,IF($C$8="Annuity",ROUND(J199-E199,2),J199)))</f>
        <v/>
      </c>
      <c r="G199" s="4"/>
      <c r="H199" s="8" t="str">
        <f>IF(A199="","",ROUND(C199-F199-MIN(G199+0,C199-F199),2))</f>
        <v/>
      </c>
      <c r="I199" s="10"/>
      <c r="J199" s="8" t="str">
        <f>IF(A199="","",IF(AND($C$9="Reduce the payment",G198+0&gt;0),IF($C$8="Annuity",IF($C$5=0,ROUND(C199/($C$6-A199+1),2),ROUND(C199*$C$5/12/(1-(1+$C$5/12)^(-($C$6-A199+1))),2)),ROUND(C199/($C$6-A199+1),2)),J198))</f>
        <v/>
      </c>
      <c r="K199" s="3" t="str">
        <f>IF(A199="","",YEAR(B199))</f>
        <v/>
      </c>
    </row>
    <row r="200" spans="1:11" x14ac:dyDescent="0.25">
      <c r="A200" s="12" t="str">
        <f>IF(A199="","",IF(H199&lt;=0,"",IF(A199&gt;=$C$6,"",A199+1)))</f>
        <v/>
      </c>
      <c r="B200" s="11" t="str">
        <f>IF(A200="","",EDATE($C$7,A200))</f>
        <v/>
      </c>
      <c r="C200" s="8" t="str">
        <f>IF(A200="","",H199)</f>
        <v/>
      </c>
      <c r="D200" s="8" t="str">
        <f>IF(A200="","",ROUND(E200+F200,2))</f>
        <v/>
      </c>
      <c r="E200" s="8" t="str">
        <f>IF(A200="","",ROUND(C200*$C$5/12,2))</f>
        <v/>
      </c>
      <c r="F200" s="8" t="str">
        <f>IF(A200="","",IF(OR(A200=$C$6,IF($C$8="Annuity",ROUND(J200-E200,2),J200)&gt;C200),C200,IF($C$8="Annuity",ROUND(J200-E200,2),J200)))</f>
        <v/>
      </c>
      <c r="G200" s="4"/>
      <c r="H200" s="8" t="str">
        <f>IF(A200="","",ROUND(C200-F200-MIN(G200+0,C200-F200),2))</f>
        <v/>
      </c>
      <c r="I200" s="10"/>
      <c r="J200" s="8" t="str">
        <f>IF(A200="","",IF(AND($C$9="Reduce the payment",G199+0&gt;0),IF($C$8="Annuity",IF($C$5=0,ROUND(C200/($C$6-A200+1),2),ROUND(C200*$C$5/12/(1-(1+$C$5/12)^(-($C$6-A200+1))),2)),ROUND(C200/($C$6-A200+1),2)),J199))</f>
        <v/>
      </c>
      <c r="K200" s="3" t="str">
        <f>IF(A200="","",YEAR(B200))</f>
        <v/>
      </c>
    </row>
    <row r="201" spans="1:11" x14ac:dyDescent="0.25">
      <c r="A201" s="12" t="str">
        <f>IF(A200="","",IF(H200&lt;=0,"",IF(A200&gt;=$C$6,"",A200+1)))</f>
        <v/>
      </c>
      <c r="B201" s="11" t="str">
        <f>IF(A201="","",EDATE($C$7,A201))</f>
        <v/>
      </c>
      <c r="C201" s="8" t="str">
        <f>IF(A201="","",H200)</f>
        <v/>
      </c>
      <c r="D201" s="8" t="str">
        <f>IF(A201="","",ROUND(E201+F201,2))</f>
        <v/>
      </c>
      <c r="E201" s="8" t="str">
        <f>IF(A201="","",ROUND(C201*$C$5/12,2))</f>
        <v/>
      </c>
      <c r="F201" s="8" t="str">
        <f>IF(A201="","",IF(OR(A201=$C$6,IF($C$8="Annuity",ROUND(J201-E201,2),J201)&gt;C201),C201,IF($C$8="Annuity",ROUND(J201-E201,2),J201)))</f>
        <v/>
      </c>
      <c r="G201" s="4"/>
      <c r="H201" s="8" t="str">
        <f>IF(A201="","",ROUND(C201-F201-MIN(G201+0,C201-F201),2))</f>
        <v/>
      </c>
      <c r="I201" s="10"/>
      <c r="J201" s="8" t="str">
        <f>IF(A201="","",IF(AND($C$9="Reduce the payment",G200+0&gt;0),IF($C$8="Annuity",IF($C$5=0,ROUND(C201/($C$6-A201+1),2),ROUND(C201*$C$5/12/(1-(1+$C$5/12)^(-($C$6-A201+1))),2)),ROUND(C201/($C$6-A201+1),2)),J200))</f>
        <v/>
      </c>
      <c r="K201" s="3" t="str">
        <f>IF(A201="","",YEAR(B201))</f>
        <v/>
      </c>
    </row>
    <row r="202" spans="1:11" x14ac:dyDescent="0.25">
      <c r="A202" s="12" t="str">
        <f>IF(A201="","",IF(H201&lt;=0,"",IF(A201&gt;=$C$6,"",A201+1)))</f>
        <v/>
      </c>
      <c r="B202" s="11" t="str">
        <f>IF(A202="","",EDATE($C$7,A202))</f>
        <v/>
      </c>
      <c r="C202" s="8" t="str">
        <f>IF(A202="","",H201)</f>
        <v/>
      </c>
      <c r="D202" s="8" t="str">
        <f>IF(A202="","",ROUND(E202+F202,2))</f>
        <v/>
      </c>
      <c r="E202" s="8" t="str">
        <f>IF(A202="","",ROUND(C202*$C$5/12,2))</f>
        <v/>
      </c>
      <c r="F202" s="8" t="str">
        <f>IF(A202="","",IF(OR(A202=$C$6,IF($C$8="Annuity",ROUND(J202-E202,2),J202)&gt;C202),C202,IF($C$8="Annuity",ROUND(J202-E202,2),J202)))</f>
        <v/>
      </c>
      <c r="G202" s="4"/>
      <c r="H202" s="8" t="str">
        <f>IF(A202="","",ROUND(C202-F202-MIN(G202+0,C202-F202),2))</f>
        <v/>
      </c>
      <c r="I202" s="10"/>
      <c r="J202" s="8" t="str">
        <f>IF(A202="","",IF(AND($C$9="Reduce the payment",G201+0&gt;0),IF($C$8="Annuity",IF($C$5=0,ROUND(C202/($C$6-A202+1),2),ROUND(C202*$C$5/12/(1-(1+$C$5/12)^(-($C$6-A202+1))),2)),ROUND(C202/($C$6-A202+1),2)),J201))</f>
        <v/>
      </c>
      <c r="K202" s="3" t="str">
        <f>IF(A202="","",YEAR(B202))</f>
        <v/>
      </c>
    </row>
    <row r="203" spans="1:11" x14ac:dyDescent="0.25">
      <c r="A203" s="12" t="str">
        <f>IF(A202="","",IF(H202&lt;=0,"",IF(A202&gt;=$C$6,"",A202+1)))</f>
        <v/>
      </c>
      <c r="B203" s="11" t="str">
        <f>IF(A203="","",EDATE($C$7,A203))</f>
        <v/>
      </c>
      <c r="C203" s="8" t="str">
        <f>IF(A203="","",H202)</f>
        <v/>
      </c>
      <c r="D203" s="8" t="str">
        <f>IF(A203="","",ROUND(E203+F203,2))</f>
        <v/>
      </c>
      <c r="E203" s="8" t="str">
        <f>IF(A203="","",ROUND(C203*$C$5/12,2))</f>
        <v/>
      </c>
      <c r="F203" s="8" t="str">
        <f>IF(A203="","",IF(OR(A203=$C$6,IF($C$8="Annuity",ROUND(J203-E203,2),J203)&gt;C203),C203,IF($C$8="Annuity",ROUND(J203-E203,2),J203)))</f>
        <v/>
      </c>
      <c r="G203" s="4"/>
      <c r="H203" s="8" t="str">
        <f>IF(A203="","",ROUND(C203-F203-MIN(G203+0,C203-F203),2))</f>
        <v/>
      </c>
      <c r="I203" s="10"/>
      <c r="J203" s="8" t="str">
        <f>IF(A203="","",IF(AND($C$9="Reduce the payment",G202+0&gt;0),IF($C$8="Annuity",IF($C$5=0,ROUND(C203/($C$6-A203+1),2),ROUND(C203*$C$5/12/(1-(1+$C$5/12)^(-($C$6-A203+1))),2)),ROUND(C203/($C$6-A203+1),2)),J202))</f>
        <v/>
      </c>
      <c r="K203" s="3" t="str">
        <f>IF(A203="","",YEAR(B203))</f>
        <v/>
      </c>
    </row>
    <row r="204" spans="1:11" x14ac:dyDescent="0.25">
      <c r="A204" s="12" t="str">
        <f>IF(A203="","",IF(H203&lt;=0,"",IF(A203&gt;=$C$6,"",A203+1)))</f>
        <v/>
      </c>
      <c r="B204" s="11" t="str">
        <f>IF(A204="","",EDATE($C$7,A204))</f>
        <v/>
      </c>
      <c r="C204" s="8" t="str">
        <f>IF(A204="","",H203)</f>
        <v/>
      </c>
      <c r="D204" s="8" t="str">
        <f>IF(A204="","",ROUND(E204+F204,2))</f>
        <v/>
      </c>
      <c r="E204" s="8" t="str">
        <f>IF(A204="","",ROUND(C204*$C$5/12,2))</f>
        <v/>
      </c>
      <c r="F204" s="8" t="str">
        <f>IF(A204="","",IF(OR(A204=$C$6,IF($C$8="Annuity",ROUND(J204-E204,2),J204)&gt;C204),C204,IF($C$8="Annuity",ROUND(J204-E204,2),J204)))</f>
        <v/>
      </c>
      <c r="G204" s="4"/>
      <c r="H204" s="8" t="str">
        <f>IF(A204="","",ROUND(C204-F204-MIN(G204+0,C204-F204),2))</f>
        <v/>
      </c>
      <c r="I204" s="10"/>
      <c r="J204" s="8" t="str">
        <f>IF(A204="","",IF(AND($C$9="Reduce the payment",G203+0&gt;0),IF($C$8="Annuity",IF($C$5=0,ROUND(C204/($C$6-A204+1),2),ROUND(C204*$C$5/12/(1-(1+$C$5/12)^(-($C$6-A204+1))),2)),ROUND(C204/($C$6-A204+1),2)),J203))</f>
        <v/>
      </c>
      <c r="K204" s="3" t="str">
        <f>IF(A204="","",YEAR(B204))</f>
        <v/>
      </c>
    </row>
    <row r="205" spans="1:11" x14ac:dyDescent="0.25">
      <c r="A205" s="12" t="str">
        <f>IF(A204="","",IF(H204&lt;=0,"",IF(A204&gt;=$C$6,"",A204+1)))</f>
        <v/>
      </c>
      <c r="B205" s="11" t="str">
        <f>IF(A205="","",EDATE($C$7,A205))</f>
        <v/>
      </c>
      <c r="C205" s="8" t="str">
        <f>IF(A205="","",H204)</f>
        <v/>
      </c>
      <c r="D205" s="8" t="str">
        <f>IF(A205="","",ROUND(E205+F205,2))</f>
        <v/>
      </c>
      <c r="E205" s="8" t="str">
        <f>IF(A205="","",ROUND(C205*$C$5/12,2))</f>
        <v/>
      </c>
      <c r="F205" s="8" t="str">
        <f>IF(A205="","",IF(OR(A205=$C$6,IF($C$8="Annuity",ROUND(J205-E205,2),J205)&gt;C205),C205,IF($C$8="Annuity",ROUND(J205-E205,2),J205)))</f>
        <v/>
      </c>
      <c r="G205" s="4"/>
      <c r="H205" s="8" t="str">
        <f>IF(A205="","",ROUND(C205-F205-MIN(G205+0,C205-F205),2))</f>
        <v/>
      </c>
      <c r="I205" s="10"/>
      <c r="J205" s="8" t="str">
        <f>IF(A205="","",IF(AND($C$9="Reduce the payment",G204+0&gt;0),IF($C$8="Annuity",IF($C$5=0,ROUND(C205/($C$6-A205+1),2),ROUND(C205*$C$5/12/(1-(1+$C$5/12)^(-($C$6-A205+1))),2)),ROUND(C205/($C$6-A205+1),2)),J204))</f>
        <v/>
      </c>
      <c r="K205" s="3" t="str">
        <f>IF(A205="","",YEAR(B205))</f>
        <v/>
      </c>
    </row>
    <row r="206" spans="1:11" x14ac:dyDescent="0.25">
      <c r="A206" s="12" t="str">
        <f>IF(A205="","",IF(H205&lt;=0,"",IF(A205&gt;=$C$6,"",A205+1)))</f>
        <v/>
      </c>
      <c r="B206" s="11" t="str">
        <f>IF(A206="","",EDATE($C$7,A206))</f>
        <v/>
      </c>
      <c r="C206" s="8" t="str">
        <f>IF(A206="","",H205)</f>
        <v/>
      </c>
      <c r="D206" s="8" t="str">
        <f>IF(A206="","",ROUND(E206+F206,2))</f>
        <v/>
      </c>
      <c r="E206" s="8" t="str">
        <f>IF(A206="","",ROUND(C206*$C$5/12,2))</f>
        <v/>
      </c>
      <c r="F206" s="8" t="str">
        <f>IF(A206="","",IF(OR(A206=$C$6,IF($C$8="Annuity",ROUND(J206-E206,2),J206)&gt;C206),C206,IF($C$8="Annuity",ROUND(J206-E206,2),J206)))</f>
        <v/>
      </c>
      <c r="G206" s="4"/>
      <c r="H206" s="8" t="str">
        <f>IF(A206="","",ROUND(C206-F206-MIN(G206+0,C206-F206),2))</f>
        <v/>
      </c>
      <c r="I206" s="10"/>
      <c r="J206" s="8" t="str">
        <f>IF(A206="","",IF(AND($C$9="Reduce the payment",G205+0&gt;0),IF($C$8="Annuity",IF($C$5=0,ROUND(C206/($C$6-A206+1),2),ROUND(C206*$C$5/12/(1-(1+$C$5/12)^(-($C$6-A206+1))),2)),ROUND(C206/($C$6-A206+1),2)),J205))</f>
        <v/>
      </c>
      <c r="K206" s="3" t="str">
        <f>IF(A206="","",YEAR(B206))</f>
        <v/>
      </c>
    </row>
    <row r="207" spans="1:11" x14ac:dyDescent="0.25">
      <c r="A207" s="12" t="str">
        <f>IF(A206="","",IF(H206&lt;=0,"",IF(A206&gt;=$C$6,"",A206+1)))</f>
        <v/>
      </c>
      <c r="B207" s="11" t="str">
        <f>IF(A207="","",EDATE($C$7,A207))</f>
        <v/>
      </c>
      <c r="C207" s="8" t="str">
        <f>IF(A207="","",H206)</f>
        <v/>
      </c>
      <c r="D207" s="8" t="str">
        <f>IF(A207="","",ROUND(E207+F207,2))</f>
        <v/>
      </c>
      <c r="E207" s="8" t="str">
        <f>IF(A207="","",ROUND(C207*$C$5/12,2))</f>
        <v/>
      </c>
      <c r="F207" s="8" t="str">
        <f>IF(A207="","",IF(OR(A207=$C$6,IF($C$8="Annuity",ROUND(J207-E207,2),J207)&gt;C207),C207,IF($C$8="Annuity",ROUND(J207-E207,2),J207)))</f>
        <v/>
      </c>
      <c r="G207" s="4"/>
      <c r="H207" s="8" t="str">
        <f>IF(A207="","",ROUND(C207-F207-MIN(G207+0,C207-F207),2))</f>
        <v/>
      </c>
      <c r="I207" s="10"/>
      <c r="J207" s="8" t="str">
        <f>IF(A207="","",IF(AND($C$9="Reduce the payment",G206+0&gt;0),IF($C$8="Annuity",IF($C$5=0,ROUND(C207/($C$6-A207+1),2),ROUND(C207*$C$5/12/(1-(1+$C$5/12)^(-($C$6-A207+1))),2)),ROUND(C207/($C$6-A207+1),2)),J206))</f>
        <v/>
      </c>
      <c r="K207" s="3" t="str">
        <f>IF(A207="","",YEAR(B207))</f>
        <v/>
      </c>
    </row>
    <row r="208" spans="1:11" x14ac:dyDescent="0.25">
      <c r="A208" s="12" t="str">
        <f>IF(A207="","",IF(H207&lt;=0,"",IF(A207&gt;=$C$6,"",A207+1)))</f>
        <v/>
      </c>
      <c r="B208" s="11" t="str">
        <f>IF(A208="","",EDATE($C$7,A208))</f>
        <v/>
      </c>
      <c r="C208" s="8" t="str">
        <f>IF(A208="","",H207)</f>
        <v/>
      </c>
      <c r="D208" s="8" t="str">
        <f>IF(A208="","",ROUND(E208+F208,2))</f>
        <v/>
      </c>
      <c r="E208" s="8" t="str">
        <f>IF(A208="","",ROUND(C208*$C$5/12,2))</f>
        <v/>
      </c>
      <c r="F208" s="8" t="str">
        <f>IF(A208="","",IF(OR(A208=$C$6,IF($C$8="Annuity",ROUND(J208-E208,2),J208)&gt;C208),C208,IF($C$8="Annuity",ROUND(J208-E208,2),J208)))</f>
        <v/>
      </c>
      <c r="G208" s="4"/>
      <c r="H208" s="8" t="str">
        <f>IF(A208="","",ROUND(C208-F208-MIN(G208+0,C208-F208),2))</f>
        <v/>
      </c>
      <c r="I208" s="10"/>
      <c r="J208" s="8" t="str">
        <f>IF(A208="","",IF(AND($C$9="Reduce the payment",G207+0&gt;0),IF($C$8="Annuity",IF($C$5=0,ROUND(C208/($C$6-A208+1),2),ROUND(C208*$C$5/12/(1-(1+$C$5/12)^(-($C$6-A208+1))),2)),ROUND(C208/($C$6-A208+1),2)),J207))</f>
        <v/>
      </c>
      <c r="K208" s="3" t="str">
        <f>IF(A208="","",YEAR(B208))</f>
        <v/>
      </c>
    </row>
    <row r="209" spans="1:11" x14ac:dyDescent="0.25">
      <c r="A209" s="12" t="str">
        <f>IF(A208="","",IF(H208&lt;=0,"",IF(A208&gt;=$C$6,"",A208+1)))</f>
        <v/>
      </c>
      <c r="B209" s="11" t="str">
        <f>IF(A209="","",EDATE($C$7,A209))</f>
        <v/>
      </c>
      <c r="C209" s="8" t="str">
        <f>IF(A209="","",H208)</f>
        <v/>
      </c>
      <c r="D209" s="8" t="str">
        <f>IF(A209="","",ROUND(E209+F209,2))</f>
        <v/>
      </c>
      <c r="E209" s="8" t="str">
        <f>IF(A209="","",ROUND(C209*$C$5/12,2))</f>
        <v/>
      </c>
      <c r="F209" s="8" t="str">
        <f>IF(A209="","",IF(OR(A209=$C$6,IF($C$8="Annuity",ROUND(J209-E209,2),J209)&gt;C209),C209,IF($C$8="Annuity",ROUND(J209-E209,2),J209)))</f>
        <v/>
      </c>
      <c r="G209" s="4"/>
      <c r="H209" s="8" t="str">
        <f>IF(A209="","",ROUND(C209-F209-MIN(G209+0,C209-F209),2))</f>
        <v/>
      </c>
      <c r="I209" s="10"/>
      <c r="J209" s="8" t="str">
        <f>IF(A209="","",IF(AND($C$9="Reduce the payment",G208+0&gt;0),IF($C$8="Annuity",IF($C$5=0,ROUND(C209/($C$6-A209+1),2),ROUND(C209*$C$5/12/(1-(1+$C$5/12)^(-($C$6-A209+1))),2)),ROUND(C209/($C$6-A209+1),2)),J208))</f>
        <v/>
      </c>
      <c r="K209" s="3" t="str">
        <f>IF(A209="","",YEAR(B209))</f>
        <v/>
      </c>
    </row>
    <row r="210" spans="1:11" x14ac:dyDescent="0.25">
      <c r="A210" s="12" t="str">
        <f>IF(A209="","",IF(H209&lt;=0,"",IF(A209&gt;=$C$6,"",A209+1)))</f>
        <v/>
      </c>
      <c r="B210" s="11" t="str">
        <f>IF(A210="","",EDATE($C$7,A210))</f>
        <v/>
      </c>
      <c r="C210" s="8" t="str">
        <f>IF(A210="","",H209)</f>
        <v/>
      </c>
      <c r="D210" s="8" t="str">
        <f>IF(A210="","",ROUND(E210+F210,2))</f>
        <v/>
      </c>
      <c r="E210" s="8" t="str">
        <f>IF(A210="","",ROUND(C210*$C$5/12,2))</f>
        <v/>
      </c>
      <c r="F210" s="8" t="str">
        <f>IF(A210="","",IF(OR(A210=$C$6,IF($C$8="Annuity",ROUND(J210-E210,2),J210)&gt;C210),C210,IF($C$8="Annuity",ROUND(J210-E210,2),J210)))</f>
        <v/>
      </c>
      <c r="G210" s="4"/>
      <c r="H210" s="8" t="str">
        <f>IF(A210="","",ROUND(C210-F210-MIN(G210+0,C210-F210),2))</f>
        <v/>
      </c>
      <c r="I210" s="10"/>
      <c r="J210" s="8" t="str">
        <f>IF(A210="","",IF(AND($C$9="Reduce the payment",G209+0&gt;0),IF($C$8="Annuity",IF($C$5=0,ROUND(C210/($C$6-A210+1),2),ROUND(C210*$C$5/12/(1-(1+$C$5/12)^(-($C$6-A210+1))),2)),ROUND(C210/($C$6-A210+1),2)),J209))</f>
        <v/>
      </c>
      <c r="K210" s="3" t="str">
        <f>IF(A210="","",YEAR(B210))</f>
        <v/>
      </c>
    </row>
    <row r="211" spans="1:11" x14ac:dyDescent="0.25">
      <c r="A211" s="12" t="str">
        <f>IF(A210="","",IF(H210&lt;=0,"",IF(A210&gt;=$C$6,"",A210+1)))</f>
        <v/>
      </c>
      <c r="B211" s="11" t="str">
        <f>IF(A211="","",EDATE($C$7,A211))</f>
        <v/>
      </c>
      <c r="C211" s="8" t="str">
        <f>IF(A211="","",H210)</f>
        <v/>
      </c>
      <c r="D211" s="8" t="str">
        <f>IF(A211="","",ROUND(E211+F211,2))</f>
        <v/>
      </c>
      <c r="E211" s="8" t="str">
        <f>IF(A211="","",ROUND(C211*$C$5/12,2))</f>
        <v/>
      </c>
      <c r="F211" s="8" t="str">
        <f>IF(A211="","",IF(OR(A211=$C$6,IF($C$8="Annuity",ROUND(J211-E211,2),J211)&gt;C211),C211,IF($C$8="Annuity",ROUND(J211-E211,2),J211)))</f>
        <v/>
      </c>
      <c r="G211" s="4"/>
      <c r="H211" s="8" t="str">
        <f>IF(A211="","",ROUND(C211-F211-MIN(G211+0,C211-F211),2))</f>
        <v/>
      </c>
      <c r="I211" s="10"/>
      <c r="J211" s="8" t="str">
        <f>IF(A211="","",IF(AND($C$9="Reduce the payment",G210+0&gt;0),IF($C$8="Annuity",IF($C$5=0,ROUND(C211/($C$6-A211+1),2),ROUND(C211*$C$5/12/(1-(1+$C$5/12)^(-($C$6-A211+1))),2)),ROUND(C211/($C$6-A211+1),2)),J210))</f>
        <v/>
      </c>
      <c r="K211" s="3" t="str">
        <f>IF(A211="","",YEAR(B211))</f>
        <v/>
      </c>
    </row>
    <row r="212" spans="1:11" x14ac:dyDescent="0.25">
      <c r="A212" s="12" t="str">
        <f>IF(A211="","",IF(H211&lt;=0,"",IF(A211&gt;=$C$6,"",A211+1)))</f>
        <v/>
      </c>
      <c r="B212" s="11" t="str">
        <f>IF(A212="","",EDATE($C$7,A212))</f>
        <v/>
      </c>
      <c r="C212" s="8" t="str">
        <f>IF(A212="","",H211)</f>
        <v/>
      </c>
      <c r="D212" s="8" t="str">
        <f>IF(A212="","",ROUND(E212+F212,2))</f>
        <v/>
      </c>
      <c r="E212" s="8" t="str">
        <f>IF(A212="","",ROUND(C212*$C$5/12,2))</f>
        <v/>
      </c>
      <c r="F212" s="8" t="str">
        <f>IF(A212="","",IF(OR(A212=$C$6,IF($C$8="Annuity",ROUND(J212-E212,2),J212)&gt;C212),C212,IF($C$8="Annuity",ROUND(J212-E212,2),J212)))</f>
        <v/>
      </c>
      <c r="G212" s="4"/>
      <c r="H212" s="8" t="str">
        <f>IF(A212="","",ROUND(C212-F212-MIN(G212+0,C212-F212),2))</f>
        <v/>
      </c>
      <c r="I212" s="10"/>
      <c r="J212" s="8" t="str">
        <f>IF(A212="","",IF(AND($C$9="Reduce the payment",G211+0&gt;0),IF($C$8="Annuity",IF($C$5=0,ROUND(C212/($C$6-A212+1),2),ROUND(C212*$C$5/12/(1-(1+$C$5/12)^(-($C$6-A212+1))),2)),ROUND(C212/($C$6-A212+1),2)),J211))</f>
        <v/>
      </c>
      <c r="K212" s="3" t="str">
        <f>IF(A212="","",YEAR(B212))</f>
        <v/>
      </c>
    </row>
    <row r="213" spans="1:11" x14ac:dyDescent="0.25">
      <c r="A213" s="12" t="str">
        <f>IF(A212="","",IF(H212&lt;=0,"",IF(A212&gt;=$C$6,"",A212+1)))</f>
        <v/>
      </c>
      <c r="B213" s="11" t="str">
        <f>IF(A213="","",EDATE($C$7,A213))</f>
        <v/>
      </c>
      <c r="C213" s="8" t="str">
        <f>IF(A213="","",H212)</f>
        <v/>
      </c>
      <c r="D213" s="8" t="str">
        <f>IF(A213="","",ROUND(E213+F213,2))</f>
        <v/>
      </c>
      <c r="E213" s="8" t="str">
        <f>IF(A213="","",ROUND(C213*$C$5/12,2))</f>
        <v/>
      </c>
      <c r="F213" s="8" t="str">
        <f>IF(A213="","",IF(OR(A213=$C$6,IF($C$8="Annuity",ROUND(J213-E213,2),J213)&gt;C213),C213,IF($C$8="Annuity",ROUND(J213-E213,2),J213)))</f>
        <v/>
      </c>
      <c r="G213" s="4"/>
      <c r="H213" s="8" t="str">
        <f>IF(A213="","",ROUND(C213-F213-MIN(G213+0,C213-F213),2))</f>
        <v/>
      </c>
      <c r="I213" s="10"/>
      <c r="J213" s="8" t="str">
        <f>IF(A213="","",IF(AND($C$9="Reduce the payment",G212+0&gt;0),IF($C$8="Annuity",IF($C$5=0,ROUND(C213/($C$6-A213+1),2),ROUND(C213*$C$5/12/(1-(1+$C$5/12)^(-($C$6-A213+1))),2)),ROUND(C213/($C$6-A213+1),2)),J212))</f>
        <v/>
      </c>
      <c r="K213" s="3" t="str">
        <f>IF(A213="","",YEAR(B213))</f>
        <v/>
      </c>
    </row>
    <row r="214" spans="1:11" x14ac:dyDescent="0.25">
      <c r="A214" s="12" t="str">
        <f>IF(A213="","",IF(H213&lt;=0,"",IF(A213&gt;=$C$6,"",A213+1)))</f>
        <v/>
      </c>
      <c r="B214" s="11" t="str">
        <f>IF(A214="","",EDATE($C$7,A214))</f>
        <v/>
      </c>
      <c r="C214" s="8" t="str">
        <f>IF(A214="","",H213)</f>
        <v/>
      </c>
      <c r="D214" s="8" t="str">
        <f>IF(A214="","",ROUND(E214+F214,2))</f>
        <v/>
      </c>
      <c r="E214" s="8" t="str">
        <f>IF(A214="","",ROUND(C214*$C$5/12,2))</f>
        <v/>
      </c>
      <c r="F214" s="8" t="str">
        <f>IF(A214="","",IF(OR(A214=$C$6,IF($C$8="Annuity",ROUND(J214-E214,2),J214)&gt;C214),C214,IF($C$8="Annuity",ROUND(J214-E214,2),J214)))</f>
        <v/>
      </c>
      <c r="G214" s="4"/>
      <c r="H214" s="8" t="str">
        <f>IF(A214="","",ROUND(C214-F214-MIN(G214+0,C214-F214),2))</f>
        <v/>
      </c>
      <c r="I214" s="10"/>
      <c r="J214" s="8" t="str">
        <f>IF(A214="","",IF(AND($C$9="Reduce the payment",G213+0&gt;0),IF($C$8="Annuity",IF($C$5=0,ROUND(C214/($C$6-A214+1),2),ROUND(C214*$C$5/12/(1-(1+$C$5/12)^(-($C$6-A214+1))),2)),ROUND(C214/($C$6-A214+1),2)),J213))</f>
        <v/>
      </c>
      <c r="K214" s="3" t="str">
        <f>IF(A214="","",YEAR(B214))</f>
        <v/>
      </c>
    </row>
    <row r="215" spans="1:11" x14ac:dyDescent="0.25">
      <c r="A215" s="12" t="str">
        <f>IF(A214="","",IF(H214&lt;=0,"",IF(A214&gt;=$C$6,"",A214+1)))</f>
        <v/>
      </c>
      <c r="B215" s="11" t="str">
        <f>IF(A215="","",EDATE($C$7,A215))</f>
        <v/>
      </c>
      <c r="C215" s="8" t="str">
        <f>IF(A215="","",H214)</f>
        <v/>
      </c>
      <c r="D215" s="8" t="str">
        <f>IF(A215="","",ROUND(E215+F215,2))</f>
        <v/>
      </c>
      <c r="E215" s="8" t="str">
        <f>IF(A215="","",ROUND(C215*$C$5/12,2))</f>
        <v/>
      </c>
      <c r="F215" s="8" t="str">
        <f>IF(A215="","",IF(OR(A215=$C$6,IF($C$8="Annuity",ROUND(J215-E215,2),J215)&gt;C215),C215,IF($C$8="Annuity",ROUND(J215-E215,2),J215)))</f>
        <v/>
      </c>
      <c r="G215" s="4"/>
      <c r="H215" s="8" t="str">
        <f>IF(A215="","",ROUND(C215-F215-MIN(G215+0,C215-F215),2))</f>
        <v/>
      </c>
      <c r="I215" s="10"/>
      <c r="J215" s="8" t="str">
        <f>IF(A215="","",IF(AND($C$9="Reduce the payment",G214+0&gt;0),IF($C$8="Annuity",IF($C$5=0,ROUND(C215/($C$6-A215+1),2),ROUND(C215*$C$5/12/(1-(1+$C$5/12)^(-($C$6-A215+1))),2)),ROUND(C215/($C$6-A215+1),2)),J214))</f>
        <v/>
      </c>
      <c r="K215" s="3" t="str">
        <f>IF(A215="","",YEAR(B215))</f>
        <v/>
      </c>
    </row>
    <row r="216" spans="1:11" x14ac:dyDescent="0.25">
      <c r="A216" s="12" t="str">
        <f>IF(A215="","",IF(H215&lt;=0,"",IF(A215&gt;=$C$6,"",A215+1)))</f>
        <v/>
      </c>
      <c r="B216" s="11" t="str">
        <f>IF(A216="","",EDATE($C$7,A216))</f>
        <v/>
      </c>
      <c r="C216" s="8" t="str">
        <f>IF(A216="","",H215)</f>
        <v/>
      </c>
      <c r="D216" s="8" t="str">
        <f>IF(A216="","",ROUND(E216+F216,2))</f>
        <v/>
      </c>
      <c r="E216" s="8" t="str">
        <f>IF(A216="","",ROUND(C216*$C$5/12,2))</f>
        <v/>
      </c>
      <c r="F216" s="8" t="str">
        <f>IF(A216="","",IF(OR(A216=$C$6,IF($C$8="Annuity",ROUND(J216-E216,2),J216)&gt;C216),C216,IF($C$8="Annuity",ROUND(J216-E216,2),J216)))</f>
        <v/>
      </c>
      <c r="G216" s="4"/>
      <c r="H216" s="8" t="str">
        <f>IF(A216="","",ROUND(C216-F216-MIN(G216+0,C216-F216),2))</f>
        <v/>
      </c>
      <c r="I216" s="10"/>
      <c r="J216" s="8" t="str">
        <f>IF(A216="","",IF(AND($C$9="Reduce the payment",G215+0&gt;0),IF($C$8="Annuity",IF($C$5=0,ROUND(C216/($C$6-A216+1),2),ROUND(C216*$C$5/12/(1-(1+$C$5/12)^(-($C$6-A216+1))),2)),ROUND(C216/($C$6-A216+1),2)),J215))</f>
        <v/>
      </c>
      <c r="K216" s="3" t="str">
        <f>IF(A216="","",YEAR(B216))</f>
        <v/>
      </c>
    </row>
    <row r="217" spans="1:11" x14ac:dyDescent="0.25">
      <c r="A217" s="12" t="str">
        <f>IF(A216="","",IF(H216&lt;=0,"",IF(A216&gt;=$C$6,"",A216+1)))</f>
        <v/>
      </c>
      <c r="B217" s="11" t="str">
        <f>IF(A217="","",EDATE($C$7,A217))</f>
        <v/>
      </c>
      <c r="C217" s="8" t="str">
        <f>IF(A217="","",H216)</f>
        <v/>
      </c>
      <c r="D217" s="8" t="str">
        <f>IF(A217="","",ROUND(E217+F217,2))</f>
        <v/>
      </c>
      <c r="E217" s="8" t="str">
        <f>IF(A217="","",ROUND(C217*$C$5/12,2))</f>
        <v/>
      </c>
      <c r="F217" s="8" t="str">
        <f>IF(A217="","",IF(OR(A217=$C$6,IF($C$8="Annuity",ROUND(J217-E217,2),J217)&gt;C217),C217,IF($C$8="Annuity",ROUND(J217-E217,2),J217)))</f>
        <v/>
      </c>
      <c r="G217" s="4"/>
      <c r="H217" s="8" t="str">
        <f>IF(A217="","",ROUND(C217-F217-MIN(G217+0,C217-F217),2))</f>
        <v/>
      </c>
      <c r="I217" s="10"/>
      <c r="J217" s="8" t="str">
        <f>IF(A217="","",IF(AND($C$9="Reduce the payment",G216+0&gt;0),IF($C$8="Annuity",IF($C$5=0,ROUND(C217/($C$6-A217+1),2),ROUND(C217*$C$5/12/(1-(1+$C$5/12)^(-($C$6-A217+1))),2)),ROUND(C217/($C$6-A217+1),2)),J216))</f>
        <v/>
      </c>
      <c r="K217" s="3" t="str">
        <f>IF(A217="","",YEAR(B217))</f>
        <v/>
      </c>
    </row>
    <row r="218" spans="1:11" x14ac:dyDescent="0.25">
      <c r="A218" s="12" t="str">
        <f>IF(A217="","",IF(H217&lt;=0,"",IF(A217&gt;=$C$6,"",A217+1)))</f>
        <v/>
      </c>
      <c r="B218" s="11" t="str">
        <f>IF(A218="","",EDATE($C$7,A218))</f>
        <v/>
      </c>
      <c r="C218" s="8" t="str">
        <f>IF(A218="","",H217)</f>
        <v/>
      </c>
      <c r="D218" s="8" t="str">
        <f>IF(A218="","",ROUND(E218+F218,2))</f>
        <v/>
      </c>
      <c r="E218" s="8" t="str">
        <f>IF(A218="","",ROUND(C218*$C$5/12,2))</f>
        <v/>
      </c>
      <c r="F218" s="8" t="str">
        <f>IF(A218="","",IF(OR(A218=$C$6,IF($C$8="Annuity",ROUND(J218-E218,2),J218)&gt;C218),C218,IF($C$8="Annuity",ROUND(J218-E218,2),J218)))</f>
        <v/>
      </c>
      <c r="G218" s="4"/>
      <c r="H218" s="8" t="str">
        <f>IF(A218="","",ROUND(C218-F218-MIN(G218+0,C218-F218),2))</f>
        <v/>
      </c>
      <c r="I218" s="10"/>
      <c r="J218" s="8" t="str">
        <f>IF(A218="","",IF(AND($C$9="Reduce the payment",G217+0&gt;0),IF($C$8="Annuity",IF($C$5=0,ROUND(C218/($C$6-A218+1),2),ROUND(C218*$C$5/12/(1-(1+$C$5/12)^(-($C$6-A218+1))),2)),ROUND(C218/($C$6-A218+1),2)),J217))</f>
        <v/>
      </c>
      <c r="K218" s="3" t="str">
        <f>IF(A218="","",YEAR(B218))</f>
        <v/>
      </c>
    </row>
    <row r="219" spans="1:11" x14ac:dyDescent="0.25">
      <c r="A219" s="12" t="str">
        <f>IF(A218="","",IF(H218&lt;=0,"",IF(A218&gt;=$C$6,"",A218+1)))</f>
        <v/>
      </c>
      <c r="B219" s="11" t="str">
        <f>IF(A219="","",EDATE($C$7,A219))</f>
        <v/>
      </c>
      <c r="C219" s="8" t="str">
        <f>IF(A219="","",H218)</f>
        <v/>
      </c>
      <c r="D219" s="8" t="str">
        <f>IF(A219="","",ROUND(E219+F219,2))</f>
        <v/>
      </c>
      <c r="E219" s="8" t="str">
        <f>IF(A219="","",ROUND(C219*$C$5/12,2))</f>
        <v/>
      </c>
      <c r="F219" s="8" t="str">
        <f>IF(A219="","",IF(OR(A219=$C$6,IF($C$8="Annuity",ROUND(J219-E219,2),J219)&gt;C219),C219,IF($C$8="Annuity",ROUND(J219-E219,2),J219)))</f>
        <v/>
      </c>
      <c r="G219" s="4"/>
      <c r="H219" s="8" t="str">
        <f>IF(A219="","",ROUND(C219-F219-MIN(G219+0,C219-F219),2))</f>
        <v/>
      </c>
      <c r="I219" s="10"/>
      <c r="J219" s="8" t="str">
        <f>IF(A219="","",IF(AND($C$9="Reduce the payment",G218+0&gt;0),IF($C$8="Annuity",IF($C$5=0,ROUND(C219/($C$6-A219+1),2),ROUND(C219*$C$5/12/(1-(1+$C$5/12)^(-($C$6-A219+1))),2)),ROUND(C219/($C$6-A219+1),2)),J218))</f>
        <v/>
      </c>
      <c r="K219" s="3" t="str">
        <f>IF(A219="","",YEAR(B219))</f>
        <v/>
      </c>
    </row>
    <row r="220" spans="1:11" x14ac:dyDescent="0.25">
      <c r="A220" s="12" t="str">
        <f>IF(A219="","",IF(H219&lt;=0,"",IF(A219&gt;=$C$6,"",A219+1)))</f>
        <v/>
      </c>
      <c r="B220" s="11" t="str">
        <f>IF(A220="","",EDATE($C$7,A220))</f>
        <v/>
      </c>
      <c r="C220" s="8" t="str">
        <f>IF(A220="","",H219)</f>
        <v/>
      </c>
      <c r="D220" s="8" t="str">
        <f>IF(A220="","",ROUND(E220+F220,2))</f>
        <v/>
      </c>
      <c r="E220" s="8" t="str">
        <f>IF(A220="","",ROUND(C220*$C$5/12,2))</f>
        <v/>
      </c>
      <c r="F220" s="8" t="str">
        <f>IF(A220="","",IF(OR(A220=$C$6,IF($C$8="Annuity",ROUND(J220-E220,2),J220)&gt;C220),C220,IF($C$8="Annuity",ROUND(J220-E220,2),J220)))</f>
        <v/>
      </c>
      <c r="G220" s="4"/>
      <c r="H220" s="8" t="str">
        <f>IF(A220="","",ROUND(C220-F220-MIN(G220+0,C220-F220),2))</f>
        <v/>
      </c>
      <c r="I220" s="10"/>
      <c r="J220" s="8" t="str">
        <f>IF(A220="","",IF(AND($C$9="Reduce the payment",G219+0&gt;0),IF($C$8="Annuity",IF($C$5=0,ROUND(C220/($C$6-A220+1),2),ROUND(C220*$C$5/12/(1-(1+$C$5/12)^(-($C$6-A220+1))),2)),ROUND(C220/($C$6-A220+1),2)),J219))</f>
        <v/>
      </c>
      <c r="K220" s="3" t="str">
        <f>IF(A220="","",YEAR(B220))</f>
        <v/>
      </c>
    </row>
    <row r="221" spans="1:11" x14ac:dyDescent="0.25">
      <c r="A221" s="12" t="str">
        <f>IF(A220="","",IF(H220&lt;=0,"",IF(A220&gt;=$C$6,"",A220+1)))</f>
        <v/>
      </c>
      <c r="B221" s="11" t="str">
        <f>IF(A221="","",EDATE($C$7,A221))</f>
        <v/>
      </c>
      <c r="C221" s="8" t="str">
        <f>IF(A221="","",H220)</f>
        <v/>
      </c>
      <c r="D221" s="8" t="str">
        <f>IF(A221="","",ROUND(E221+F221,2))</f>
        <v/>
      </c>
      <c r="E221" s="8" t="str">
        <f>IF(A221="","",ROUND(C221*$C$5/12,2))</f>
        <v/>
      </c>
      <c r="F221" s="8" t="str">
        <f>IF(A221="","",IF(OR(A221=$C$6,IF($C$8="Annuity",ROUND(J221-E221,2),J221)&gt;C221),C221,IF($C$8="Annuity",ROUND(J221-E221,2),J221)))</f>
        <v/>
      </c>
      <c r="G221" s="4"/>
      <c r="H221" s="8" t="str">
        <f>IF(A221="","",ROUND(C221-F221-MIN(G221+0,C221-F221),2))</f>
        <v/>
      </c>
      <c r="I221" s="10"/>
      <c r="J221" s="8" t="str">
        <f>IF(A221="","",IF(AND($C$9="Reduce the payment",G220+0&gt;0),IF($C$8="Annuity",IF($C$5=0,ROUND(C221/($C$6-A221+1),2),ROUND(C221*$C$5/12/(1-(1+$C$5/12)^(-($C$6-A221+1))),2)),ROUND(C221/($C$6-A221+1),2)),J220))</f>
        <v/>
      </c>
      <c r="K221" s="3" t="str">
        <f>IF(A221="","",YEAR(B221))</f>
        <v/>
      </c>
    </row>
    <row r="222" spans="1:11" x14ac:dyDescent="0.25">
      <c r="A222" s="12" t="str">
        <f>IF(A221="","",IF(H221&lt;=0,"",IF(A221&gt;=$C$6,"",A221+1)))</f>
        <v/>
      </c>
      <c r="B222" s="11" t="str">
        <f>IF(A222="","",EDATE($C$7,A222))</f>
        <v/>
      </c>
      <c r="C222" s="8" t="str">
        <f>IF(A222="","",H221)</f>
        <v/>
      </c>
      <c r="D222" s="8" t="str">
        <f>IF(A222="","",ROUND(E222+F222,2))</f>
        <v/>
      </c>
      <c r="E222" s="8" t="str">
        <f>IF(A222="","",ROUND(C222*$C$5/12,2))</f>
        <v/>
      </c>
      <c r="F222" s="8" t="str">
        <f>IF(A222="","",IF(OR(A222=$C$6,IF($C$8="Annuity",ROUND(J222-E222,2),J222)&gt;C222),C222,IF($C$8="Annuity",ROUND(J222-E222,2),J222)))</f>
        <v/>
      </c>
      <c r="G222" s="4"/>
      <c r="H222" s="8" t="str">
        <f>IF(A222="","",ROUND(C222-F222-MIN(G222+0,C222-F222),2))</f>
        <v/>
      </c>
      <c r="I222" s="10"/>
      <c r="J222" s="8" t="str">
        <f>IF(A222="","",IF(AND($C$9="Reduce the payment",G221+0&gt;0),IF($C$8="Annuity",IF($C$5=0,ROUND(C222/($C$6-A222+1),2),ROUND(C222*$C$5/12/(1-(1+$C$5/12)^(-($C$6-A222+1))),2)),ROUND(C222/($C$6-A222+1),2)),J221))</f>
        <v/>
      </c>
      <c r="K222" s="3" t="str">
        <f>IF(A222="","",YEAR(B222))</f>
        <v/>
      </c>
    </row>
    <row r="223" spans="1:11" x14ac:dyDescent="0.25">
      <c r="A223" s="12" t="str">
        <f>IF(A222="","",IF(H222&lt;=0,"",IF(A222&gt;=$C$6,"",A222+1)))</f>
        <v/>
      </c>
      <c r="B223" s="11" t="str">
        <f>IF(A223="","",EDATE($C$7,A223))</f>
        <v/>
      </c>
      <c r="C223" s="8" t="str">
        <f>IF(A223="","",H222)</f>
        <v/>
      </c>
      <c r="D223" s="8" t="str">
        <f>IF(A223="","",ROUND(E223+F223,2))</f>
        <v/>
      </c>
      <c r="E223" s="8" t="str">
        <f>IF(A223="","",ROUND(C223*$C$5/12,2))</f>
        <v/>
      </c>
      <c r="F223" s="8" t="str">
        <f>IF(A223="","",IF(OR(A223=$C$6,IF($C$8="Annuity",ROUND(J223-E223,2),J223)&gt;C223),C223,IF($C$8="Annuity",ROUND(J223-E223,2),J223)))</f>
        <v/>
      </c>
      <c r="G223" s="4"/>
      <c r="H223" s="8" t="str">
        <f>IF(A223="","",ROUND(C223-F223-MIN(G223+0,C223-F223),2))</f>
        <v/>
      </c>
      <c r="I223" s="10"/>
      <c r="J223" s="8" t="str">
        <f>IF(A223="","",IF(AND($C$9="Reduce the payment",G222+0&gt;0),IF($C$8="Annuity",IF($C$5=0,ROUND(C223/($C$6-A223+1),2),ROUND(C223*$C$5/12/(1-(1+$C$5/12)^(-($C$6-A223+1))),2)),ROUND(C223/($C$6-A223+1),2)),J222))</f>
        <v/>
      </c>
      <c r="K223" s="3" t="str">
        <f>IF(A223="","",YEAR(B223))</f>
        <v/>
      </c>
    </row>
    <row r="224" spans="1:11" x14ac:dyDescent="0.25">
      <c r="A224" s="12" t="str">
        <f>IF(A223="","",IF(H223&lt;=0,"",IF(A223&gt;=$C$6,"",A223+1)))</f>
        <v/>
      </c>
      <c r="B224" s="11" t="str">
        <f>IF(A224="","",EDATE($C$7,A224))</f>
        <v/>
      </c>
      <c r="C224" s="8" t="str">
        <f>IF(A224="","",H223)</f>
        <v/>
      </c>
      <c r="D224" s="8" t="str">
        <f>IF(A224="","",ROUND(E224+F224,2))</f>
        <v/>
      </c>
      <c r="E224" s="8" t="str">
        <f>IF(A224="","",ROUND(C224*$C$5/12,2))</f>
        <v/>
      </c>
      <c r="F224" s="8" t="str">
        <f>IF(A224="","",IF(OR(A224=$C$6,IF($C$8="Annuity",ROUND(J224-E224,2),J224)&gt;C224),C224,IF($C$8="Annuity",ROUND(J224-E224,2),J224)))</f>
        <v/>
      </c>
      <c r="G224" s="4"/>
      <c r="H224" s="8" t="str">
        <f>IF(A224="","",ROUND(C224-F224-MIN(G224+0,C224-F224),2))</f>
        <v/>
      </c>
      <c r="I224" s="10"/>
      <c r="J224" s="8" t="str">
        <f>IF(A224="","",IF(AND($C$9="Reduce the payment",G223+0&gt;0),IF($C$8="Annuity",IF($C$5=0,ROUND(C224/($C$6-A224+1),2),ROUND(C224*$C$5/12/(1-(1+$C$5/12)^(-($C$6-A224+1))),2)),ROUND(C224/($C$6-A224+1),2)),J223))</f>
        <v/>
      </c>
      <c r="K224" s="3" t="str">
        <f>IF(A224="","",YEAR(B224))</f>
        <v/>
      </c>
    </row>
    <row r="225" spans="1:11" x14ac:dyDescent="0.25">
      <c r="A225" s="12" t="str">
        <f>IF(A224="","",IF(H224&lt;=0,"",IF(A224&gt;=$C$6,"",A224+1)))</f>
        <v/>
      </c>
      <c r="B225" s="11" t="str">
        <f>IF(A225="","",EDATE($C$7,A225))</f>
        <v/>
      </c>
      <c r="C225" s="8" t="str">
        <f>IF(A225="","",H224)</f>
        <v/>
      </c>
      <c r="D225" s="8" t="str">
        <f>IF(A225="","",ROUND(E225+F225,2))</f>
        <v/>
      </c>
      <c r="E225" s="8" t="str">
        <f>IF(A225="","",ROUND(C225*$C$5/12,2))</f>
        <v/>
      </c>
      <c r="F225" s="8" t="str">
        <f>IF(A225="","",IF(OR(A225=$C$6,IF($C$8="Annuity",ROUND(J225-E225,2),J225)&gt;C225),C225,IF($C$8="Annuity",ROUND(J225-E225,2),J225)))</f>
        <v/>
      </c>
      <c r="G225" s="4"/>
      <c r="H225" s="8" t="str">
        <f>IF(A225="","",ROUND(C225-F225-MIN(G225+0,C225-F225),2))</f>
        <v/>
      </c>
      <c r="I225" s="10"/>
      <c r="J225" s="8" t="str">
        <f>IF(A225="","",IF(AND($C$9="Reduce the payment",G224+0&gt;0),IF($C$8="Annuity",IF($C$5=0,ROUND(C225/($C$6-A225+1),2),ROUND(C225*$C$5/12/(1-(1+$C$5/12)^(-($C$6-A225+1))),2)),ROUND(C225/($C$6-A225+1),2)),J224))</f>
        <v/>
      </c>
      <c r="K225" s="3" t="str">
        <f>IF(A225="","",YEAR(B225))</f>
        <v/>
      </c>
    </row>
    <row r="226" spans="1:11" x14ac:dyDescent="0.25">
      <c r="A226" s="12" t="str">
        <f>IF(A225="","",IF(H225&lt;=0,"",IF(A225&gt;=$C$6,"",A225+1)))</f>
        <v/>
      </c>
      <c r="B226" s="11" t="str">
        <f>IF(A226="","",EDATE($C$7,A226))</f>
        <v/>
      </c>
      <c r="C226" s="8" t="str">
        <f>IF(A226="","",H225)</f>
        <v/>
      </c>
      <c r="D226" s="8" t="str">
        <f>IF(A226="","",ROUND(E226+F226,2))</f>
        <v/>
      </c>
      <c r="E226" s="8" t="str">
        <f>IF(A226="","",ROUND(C226*$C$5/12,2))</f>
        <v/>
      </c>
      <c r="F226" s="8" t="str">
        <f>IF(A226="","",IF(OR(A226=$C$6,IF($C$8="Annuity",ROUND(J226-E226,2),J226)&gt;C226),C226,IF($C$8="Annuity",ROUND(J226-E226,2),J226)))</f>
        <v/>
      </c>
      <c r="G226" s="4"/>
      <c r="H226" s="8" t="str">
        <f>IF(A226="","",ROUND(C226-F226-MIN(G226+0,C226-F226),2))</f>
        <v/>
      </c>
      <c r="I226" s="10"/>
      <c r="J226" s="8" t="str">
        <f>IF(A226="","",IF(AND($C$9="Reduce the payment",G225+0&gt;0),IF($C$8="Annuity",IF($C$5=0,ROUND(C226/($C$6-A226+1),2),ROUND(C226*$C$5/12/(1-(1+$C$5/12)^(-($C$6-A226+1))),2)),ROUND(C226/($C$6-A226+1),2)),J225))</f>
        <v/>
      </c>
      <c r="K226" s="3" t="str">
        <f>IF(A226="","",YEAR(B226))</f>
        <v/>
      </c>
    </row>
    <row r="227" spans="1:11" x14ac:dyDescent="0.25">
      <c r="A227" s="12" t="str">
        <f>IF(A226="","",IF(H226&lt;=0,"",IF(A226&gt;=$C$6,"",A226+1)))</f>
        <v/>
      </c>
      <c r="B227" s="11" t="str">
        <f>IF(A227="","",EDATE($C$7,A227))</f>
        <v/>
      </c>
      <c r="C227" s="8" t="str">
        <f>IF(A227="","",H226)</f>
        <v/>
      </c>
      <c r="D227" s="8" t="str">
        <f>IF(A227="","",ROUND(E227+F227,2))</f>
        <v/>
      </c>
      <c r="E227" s="8" t="str">
        <f>IF(A227="","",ROUND(C227*$C$5/12,2))</f>
        <v/>
      </c>
      <c r="F227" s="8" t="str">
        <f>IF(A227="","",IF(OR(A227=$C$6,IF($C$8="Annuity",ROUND(J227-E227,2),J227)&gt;C227),C227,IF($C$8="Annuity",ROUND(J227-E227,2),J227)))</f>
        <v/>
      </c>
      <c r="G227" s="4"/>
      <c r="H227" s="8" t="str">
        <f>IF(A227="","",ROUND(C227-F227-MIN(G227+0,C227-F227),2))</f>
        <v/>
      </c>
      <c r="I227" s="10"/>
      <c r="J227" s="8" t="str">
        <f>IF(A227="","",IF(AND($C$9="Reduce the payment",G226+0&gt;0),IF($C$8="Annuity",IF($C$5=0,ROUND(C227/($C$6-A227+1),2),ROUND(C227*$C$5/12/(1-(1+$C$5/12)^(-($C$6-A227+1))),2)),ROUND(C227/($C$6-A227+1),2)),J226))</f>
        <v/>
      </c>
      <c r="K227" s="3" t="str">
        <f>IF(A227="","",YEAR(B227))</f>
        <v/>
      </c>
    </row>
    <row r="228" spans="1:11" x14ac:dyDescent="0.25">
      <c r="A228" s="12" t="str">
        <f>IF(A227="","",IF(H227&lt;=0,"",IF(A227&gt;=$C$6,"",A227+1)))</f>
        <v/>
      </c>
      <c r="B228" s="11" t="str">
        <f>IF(A228="","",EDATE($C$7,A228))</f>
        <v/>
      </c>
      <c r="C228" s="8" t="str">
        <f>IF(A228="","",H227)</f>
        <v/>
      </c>
      <c r="D228" s="8" t="str">
        <f>IF(A228="","",ROUND(E228+F228,2))</f>
        <v/>
      </c>
      <c r="E228" s="8" t="str">
        <f>IF(A228="","",ROUND(C228*$C$5/12,2))</f>
        <v/>
      </c>
      <c r="F228" s="8" t="str">
        <f>IF(A228="","",IF(OR(A228=$C$6,IF($C$8="Annuity",ROUND(J228-E228,2),J228)&gt;C228),C228,IF($C$8="Annuity",ROUND(J228-E228,2),J228)))</f>
        <v/>
      </c>
      <c r="G228" s="4"/>
      <c r="H228" s="8" t="str">
        <f>IF(A228="","",ROUND(C228-F228-MIN(G228+0,C228-F228),2))</f>
        <v/>
      </c>
      <c r="I228" s="10"/>
      <c r="J228" s="8" t="str">
        <f>IF(A228="","",IF(AND($C$9="Reduce the payment",G227+0&gt;0),IF($C$8="Annuity",IF($C$5=0,ROUND(C228/($C$6-A228+1),2),ROUND(C228*$C$5/12/(1-(1+$C$5/12)^(-($C$6-A228+1))),2)),ROUND(C228/($C$6-A228+1),2)),J227))</f>
        <v/>
      </c>
      <c r="K228" s="3" t="str">
        <f>IF(A228="","",YEAR(B228))</f>
        <v/>
      </c>
    </row>
    <row r="229" spans="1:11" x14ac:dyDescent="0.25">
      <c r="A229" s="12" t="str">
        <f>IF(A228="","",IF(H228&lt;=0,"",IF(A228&gt;=$C$6,"",A228+1)))</f>
        <v/>
      </c>
      <c r="B229" s="11" t="str">
        <f>IF(A229="","",EDATE($C$7,A229))</f>
        <v/>
      </c>
      <c r="C229" s="8" t="str">
        <f>IF(A229="","",H228)</f>
        <v/>
      </c>
      <c r="D229" s="8" t="str">
        <f>IF(A229="","",ROUND(E229+F229,2))</f>
        <v/>
      </c>
      <c r="E229" s="8" t="str">
        <f>IF(A229="","",ROUND(C229*$C$5/12,2))</f>
        <v/>
      </c>
      <c r="F229" s="8" t="str">
        <f>IF(A229="","",IF(OR(A229=$C$6,IF($C$8="Annuity",ROUND(J229-E229,2),J229)&gt;C229),C229,IF($C$8="Annuity",ROUND(J229-E229,2),J229)))</f>
        <v/>
      </c>
      <c r="G229" s="4"/>
      <c r="H229" s="8" t="str">
        <f>IF(A229="","",ROUND(C229-F229-MIN(G229+0,C229-F229),2))</f>
        <v/>
      </c>
      <c r="I229" s="10"/>
      <c r="J229" s="8" t="str">
        <f>IF(A229="","",IF(AND($C$9="Reduce the payment",G228+0&gt;0),IF($C$8="Annuity",IF($C$5=0,ROUND(C229/($C$6-A229+1),2),ROUND(C229*$C$5/12/(1-(1+$C$5/12)^(-($C$6-A229+1))),2)),ROUND(C229/($C$6-A229+1),2)),J228))</f>
        <v/>
      </c>
      <c r="K229" s="3" t="str">
        <f>IF(A229="","",YEAR(B229))</f>
        <v/>
      </c>
    </row>
    <row r="230" spans="1:11" x14ac:dyDescent="0.25">
      <c r="A230" s="12" t="str">
        <f>IF(A229="","",IF(H229&lt;=0,"",IF(A229&gt;=$C$6,"",A229+1)))</f>
        <v/>
      </c>
      <c r="B230" s="11" t="str">
        <f>IF(A230="","",EDATE($C$7,A230))</f>
        <v/>
      </c>
      <c r="C230" s="8" t="str">
        <f>IF(A230="","",H229)</f>
        <v/>
      </c>
      <c r="D230" s="8" t="str">
        <f>IF(A230="","",ROUND(E230+F230,2))</f>
        <v/>
      </c>
      <c r="E230" s="8" t="str">
        <f>IF(A230="","",ROUND(C230*$C$5/12,2))</f>
        <v/>
      </c>
      <c r="F230" s="8" t="str">
        <f>IF(A230="","",IF(OR(A230=$C$6,IF($C$8="Annuity",ROUND(J230-E230,2),J230)&gt;C230),C230,IF($C$8="Annuity",ROUND(J230-E230,2),J230)))</f>
        <v/>
      </c>
      <c r="G230" s="4"/>
      <c r="H230" s="8" t="str">
        <f>IF(A230="","",ROUND(C230-F230-MIN(G230+0,C230-F230),2))</f>
        <v/>
      </c>
      <c r="I230" s="10"/>
      <c r="J230" s="8" t="str">
        <f>IF(A230="","",IF(AND($C$9="Reduce the payment",G229+0&gt;0),IF($C$8="Annuity",IF($C$5=0,ROUND(C230/($C$6-A230+1),2),ROUND(C230*$C$5/12/(1-(1+$C$5/12)^(-($C$6-A230+1))),2)),ROUND(C230/($C$6-A230+1),2)),J229))</f>
        <v/>
      </c>
      <c r="K230" s="3" t="str">
        <f>IF(A230="","",YEAR(B230))</f>
        <v/>
      </c>
    </row>
    <row r="231" spans="1:11" x14ac:dyDescent="0.25">
      <c r="A231" s="12" t="str">
        <f>IF(A230="","",IF(H230&lt;=0,"",IF(A230&gt;=$C$6,"",A230+1)))</f>
        <v/>
      </c>
      <c r="B231" s="11" t="str">
        <f>IF(A231="","",EDATE($C$7,A231))</f>
        <v/>
      </c>
      <c r="C231" s="8" t="str">
        <f>IF(A231="","",H230)</f>
        <v/>
      </c>
      <c r="D231" s="8" t="str">
        <f>IF(A231="","",ROUND(E231+F231,2))</f>
        <v/>
      </c>
      <c r="E231" s="8" t="str">
        <f>IF(A231="","",ROUND(C231*$C$5/12,2))</f>
        <v/>
      </c>
      <c r="F231" s="8" t="str">
        <f>IF(A231="","",IF(OR(A231=$C$6,IF($C$8="Annuity",ROUND(J231-E231,2),J231)&gt;C231),C231,IF($C$8="Annuity",ROUND(J231-E231,2),J231)))</f>
        <v/>
      </c>
      <c r="G231" s="4"/>
      <c r="H231" s="8" t="str">
        <f>IF(A231="","",ROUND(C231-F231-MIN(G231+0,C231-F231),2))</f>
        <v/>
      </c>
      <c r="I231" s="10"/>
      <c r="J231" s="8" t="str">
        <f>IF(A231="","",IF(AND($C$9="Reduce the payment",G230+0&gt;0),IF($C$8="Annuity",IF($C$5=0,ROUND(C231/($C$6-A231+1),2),ROUND(C231*$C$5/12/(1-(1+$C$5/12)^(-($C$6-A231+1))),2)),ROUND(C231/($C$6-A231+1),2)),J230))</f>
        <v/>
      </c>
      <c r="K231" s="3" t="str">
        <f>IF(A231="","",YEAR(B231))</f>
        <v/>
      </c>
    </row>
    <row r="232" spans="1:11" x14ac:dyDescent="0.25">
      <c r="A232" s="12" t="str">
        <f>IF(A231="","",IF(H231&lt;=0,"",IF(A231&gt;=$C$6,"",A231+1)))</f>
        <v/>
      </c>
      <c r="B232" s="11" t="str">
        <f>IF(A232="","",EDATE($C$7,A232))</f>
        <v/>
      </c>
      <c r="C232" s="8" t="str">
        <f>IF(A232="","",H231)</f>
        <v/>
      </c>
      <c r="D232" s="8" t="str">
        <f>IF(A232="","",ROUND(E232+F232,2))</f>
        <v/>
      </c>
      <c r="E232" s="8" t="str">
        <f>IF(A232="","",ROUND(C232*$C$5/12,2))</f>
        <v/>
      </c>
      <c r="F232" s="8" t="str">
        <f>IF(A232="","",IF(OR(A232=$C$6,IF($C$8="Annuity",ROUND(J232-E232,2),J232)&gt;C232),C232,IF($C$8="Annuity",ROUND(J232-E232,2),J232)))</f>
        <v/>
      </c>
      <c r="G232" s="4"/>
      <c r="H232" s="8" t="str">
        <f>IF(A232="","",ROUND(C232-F232-MIN(G232+0,C232-F232),2))</f>
        <v/>
      </c>
      <c r="I232" s="10"/>
      <c r="J232" s="8" t="str">
        <f>IF(A232="","",IF(AND($C$9="Reduce the payment",G231+0&gt;0),IF($C$8="Annuity",IF($C$5=0,ROUND(C232/($C$6-A232+1),2),ROUND(C232*$C$5/12/(1-(1+$C$5/12)^(-($C$6-A232+1))),2)),ROUND(C232/($C$6-A232+1),2)),J231))</f>
        <v/>
      </c>
      <c r="K232" s="3" t="str">
        <f>IF(A232="","",YEAR(B232))</f>
        <v/>
      </c>
    </row>
    <row r="233" spans="1:11" x14ac:dyDescent="0.25">
      <c r="A233" s="12" t="str">
        <f>IF(A232="","",IF(H232&lt;=0,"",IF(A232&gt;=$C$6,"",A232+1)))</f>
        <v/>
      </c>
      <c r="B233" s="11" t="str">
        <f>IF(A233="","",EDATE($C$7,A233))</f>
        <v/>
      </c>
      <c r="C233" s="8" t="str">
        <f>IF(A233="","",H232)</f>
        <v/>
      </c>
      <c r="D233" s="8" t="str">
        <f>IF(A233="","",ROUND(E233+F233,2))</f>
        <v/>
      </c>
      <c r="E233" s="8" t="str">
        <f>IF(A233="","",ROUND(C233*$C$5/12,2))</f>
        <v/>
      </c>
      <c r="F233" s="8" t="str">
        <f>IF(A233="","",IF(OR(A233=$C$6,IF($C$8="Annuity",ROUND(J233-E233,2),J233)&gt;C233),C233,IF($C$8="Annuity",ROUND(J233-E233,2),J233)))</f>
        <v/>
      </c>
      <c r="G233" s="4"/>
      <c r="H233" s="8" t="str">
        <f>IF(A233="","",ROUND(C233-F233-MIN(G233+0,C233-F233),2))</f>
        <v/>
      </c>
      <c r="I233" s="10"/>
      <c r="J233" s="8" t="str">
        <f>IF(A233="","",IF(AND($C$9="Reduce the payment",G232+0&gt;0),IF($C$8="Annuity",IF($C$5=0,ROUND(C233/($C$6-A233+1),2),ROUND(C233*$C$5/12/(1-(1+$C$5/12)^(-($C$6-A233+1))),2)),ROUND(C233/($C$6-A233+1),2)),J232))</f>
        <v/>
      </c>
      <c r="K233" s="3" t="str">
        <f>IF(A233="","",YEAR(B233))</f>
        <v/>
      </c>
    </row>
    <row r="234" spans="1:11" x14ac:dyDescent="0.25">
      <c r="A234" s="12" t="str">
        <f>IF(A233="","",IF(H233&lt;=0,"",IF(A233&gt;=$C$6,"",A233+1)))</f>
        <v/>
      </c>
      <c r="B234" s="11" t="str">
        <f>IF(A234="","",EDATE($C$7,A234))</f>
        <v/>
      </c>
      <c r="C234" s="8" t="str">
        <f>IF(A234="","",H233)</f>
        <v/>
      </c>
      <c r="D234" s="8" t="str">
        <f>IF(A234="","",ROUND(E234+F234,2))</f>
        <v/>
      </c>
      <c r="E234" s="8" t="str">
        <f>IF(A234="","",ROUND(C234*$C$5/12,2))</f>
        <v/>
      </c>
      <c r="F234" s="8" t="str">
        <f>IF(A234="","",IF(OR(A234=$C$6,IF($C$8="Annuity",ROUND(J234-E234,2),J234)&gt;C234),C234,IF($C$8="Annuity",ROUND(J234-E234,2),J234)))</f>
        <v/>
      </c>
      <c r="G234" s="4"/>
      <c r="H234" s="8" t="str">
        <f>IF(A234="","",ROUND(C234-F234-MIN(G234+0,C234-F234),2))</f>
        <v/>
      </c>
      <c r="I234" s="10"/>
      <c r="J234" s="8" t="str">
        <f>IF(A234="","",IF(AND($C$9="Reduce the payment",G233+0&gt;0),IF($C$8="Annuity",IF($C$5=0,ROUND(C234/($C$6-A234+1),2),ROUND(C234*$C$5/12/(1-(1+$C$5/12)^(-($C$6-A234+1))),2)),ROUND(C234/($C$6-A234+1),2)),J233))</f>
        <v/>
      </c>
      <c r="K234" s="3" t="str">
        <f>IF(A234="","",YEAR(B234))</f>
        <v/>
      </c>
    </row>
    <row r="235" spans="1:11" x14ac:dyDescent="0.25">
      <c r="A235" s="12" t="str">
        <f>IF(A234="","",IF(H234&lt;=0,"",IF(A234&gt;=$C$6,"",A234+1)))</f>
        <v/>
      </c>
      <c r="B235" s="11" t="str">
        <f>IF(A235="","",EDATE($C$7,A235))</f>
        <v/>
      </c>
      <c r="C235" s="8" t="str">
        <f>IF(A235="","",H234)</f>
        <v/>
      </c>
      <c r="D235" s="8" t="str">
        <f>IF(A235="","",ROUND(E235+F235,2))</f>
        <v/>
      </c>
      <c r="E235" s="8" t="str">
        <f>IF(A235="","",ROUND(C235*$C$5/12,2))</f>
        <v/>
      </c>
      <c r="F235" s="8" t="str">
        <f>IF(A235="","",IF(OR(A235=$C$6,IF($C$8="Annuity",ROUND(J235-E235,2),J235)&gt;C235),C235,IF($C$8="Annuity",ROUND(J235-E235,2),J235)))</f>
        <v/>
      </c>
      <c r="G235" s="4"/>
      <c r="H235" s="8" t="str">
        <f>IF(A235="","",ROUND(C235-F235-MIN(G235+0,C235-F235),2))</f>
        <v/>
      </c>
      <c r="I235" s="10"/>
      <c r="J235" s="8" t="str">
        <f>IF(A235="","",IF(AND($C$9="Reduce the payment",G234+0&gt;0),IF($C$8="Annuity",IF($C$5=0,ROUND(C235/($C$6-A235+1),2),ROUND(C235*$C$5/12/(1-(1+$C$5/12)^(-($C$6-A235+1))),2)),ROUND(C235/($C$6-A235+1),2)),J234))</f>
        <v/>
      </c>
      <c r="K235" s="3" t="str">
        <f>IF(A235="","",YEAR(B235))</f>
        <v/>
      </c>
    </row>
    <row r="236" spans="1:11" x14ac:dyDescent="0.25">
      <c r="A236" s="12" t="str">
        <f>IF(A235="","",IF(H235&lt;=0,"",IF(A235&gt;=$C$6,"",A235+1)))</f>
        <v/>
      </c>
      <c r="B236" s="11" t="str">
        <f>IF(A236="","",EDATE($C$7,A236))</f>
        <v/>
      </c>
      <c r="C236" s="8" t="str">
        <f>IF(A236="","",H235)</f>
        <v/>
      </c>
      <c r="D236" s="8" t="str">
        <f>IF(A236="","",ROUND(E236+F236,2))</f>
        <v/>
      </c>
      <c r="E236" s="8" t="str">
        <f>IF(A236="","",ROUND(C236*$C$5/12,2))</f>
        <v/>
      </c>
      <c r="F236" s="8" t="str">
        <f>IF(A236="","",IF(OR(A236=$C$6,IF($C$8="Annuity",ROUND(J236-E236,2),J236)&gt;C236),C236,IF($C$8="Annuity",ROUND(J236-E236,2),J236)))</f>
        <v/>
      </c>
      <c r="G236" s="4"/>
      <c r="H236" s="8" t="str">
        <f>IF(A236="","",ROUND(C236-F236-MIN(G236+0,C236-F236),2))</f>
        <v/>
      </c>
      <c r="I236" s="10"/>
      <c r="J236" s="8" t="str">
        <f>IF(A236="","",IF(AND($C$9="Reduce the payment",G235+0&gt;0),IF($C$8="Annuity",IF($C$5=0,ROUND(C236/($C$6-A236+1),2),ROUND(C236*$C$5/12/(1-(1+$C$5/12)^(-($C$6-A236+1))),2)),ROUND(C236/($C$6-A236+1),2)),J235))</f>
        <v/>
      </c>
      <c r="K236" s="3" t="str">
        <f>IF(A236="","",YEAR(B236))</f>
        <v/>
      </c>
    </row>
    <row r="237" spans="1:11" x14ac:dyDescent="0.25">
      <c r="A237" s="12" t="str">
        <f>IF(A236="","",IF(H236&lt;=0,"",IF(A236&gt;=$C$6,"",A236+1)))</f>
        <v/>
      </c>
      <c r="B237" s="11" t="str">
        <f>IF(A237="","",EDATE($C$7,A237))</f>
        <v/>
      </c>
      <c r="C237" s="8" t="str">
        <f>IF(A237="","",H236)</f>
        <v/>
      </c>
      <c r="D237" s="8" t="str">
        <f>IF(A237="","",ROUND(E237+F237,2))</f>
        <v/>
      </c>
      <c r="E237" s="8" t="str">
        <f>IF(A237="","",ROUND(C237*$C$5/12,2))</f>
        <v/>
      </c>
      <c r="F237" s="8" t="str">
        <f>IF(A237="","",IF(OR(A237=$C$6,IF($C$8="Annuity",ROUND(J237-E237,2),J237)&gt;C237),C237,IF($C$8="Annuity",ROUND(J237-E237,2),J237)))</f>
        <v/>
      </c>
      <c r="G237" s="4"/>
      <c r="H237" s="8" t="str">
        <f>IF(A237="","",ROUND(C237-F237-MIN(G237+0,C237-F237),2))</f>
        <v/>
      </c>
      <c r="I237" s="10"/>
      <c r="J237" s="8" t="str">
        <f>IF(A237="","",IF(AND($C$9="Reduce the payment",G236+0&gt;0),IF($C$8="Annuity",IF($C$5=0,ROUND(C237/($C$6-A237+1),2),ROUND(C237*$C$5/12/(1-(1+$C$5/12)^(-($C$6-A237+1))),2)),ROUND(C237/($C$6-A237+1),2)),J236))</f>
        <v/>
      </c>
      <c r="K237" s="3" t="str">
        <f>IF(A237="","",YEAR(B237))</f>
        <v/>
      </c>
    </row>
    <row r="238" spans="1:11" x14ac:dyDescent="0.25">
      <c r="A238" s="12" t="str">
        <f>IF(A237="","",IF(H237&lt;=0,"",IF(A237&gt;=$C$6,"",A237+1)))</f>
        <v/>
      </c>
      <c r="B238" s="11" t="str">
        <f>IF(A238="","",EDATE($C$7,A238))</f>
        <v/>
      </c>
      <c r="C238" s="8" t="str">
        <f>IF(A238="","",H237)</f>
        <v/>
      </c>
      <c r="D238" s="8" t="str">
        <f>IF(A238="","",ROUND(E238+F238,2))</f>
        <v/>
      </c>
      <c r="E238" s="8" t="str">
        <f>IF(A238="","",ROUND(C238*$C$5/12,2))</f>
        <v/>
      </c>
      <c r="F238" s="8" t="str">
        <f>IF(A238="","",IF(OR(A238=$C$6,IF($C$8="Annuity",ROUND(J238-E238,2),J238)&gt;C238),C238,IF($C$8="Annuity",ROUND(J238-E238,2),J238)))</f>
        <v/>
      </c>
      <c r="G238" s="4"/>
      <c r="H238" s="8" t="str">
        <f>IF(A238="","",ROUND(C238-F238-MIN(G238+0,C238-F238),2))</f>
        <v/>
      </c>
      <c r="I238" s="10"/>
      <c r="J238" s="8" t="str">
        <f>IF(A238="","",IF(AND($C$9="Reduce the payment",G237+0&gt;0),IF($C$8="Annuity",IF($C$5=0,ROUND(C238/($C$6-A238+1),2),ROUND(C238*$C$5/12/(1-(1+$C$5/12)^(-($C$6-A238+1))),2)),ROUND(C238/($C$6-A238+1),2)),J237))</f>
        <v/>
      </c>
      <c r="K238" s="3" t="str">
        <f>IF(A238="","",YEAR(B238))</f>
        <v/>
      </c>
    </row>
    <row r="239" spans="1:11" x14ac:dyDescent="0.25">
      <c r="A239" s="12" t="str">
        <f>IF(A238="","",IF(H238&lt;=0,"",IF(A238&gt;=$C$6,"",A238+1)))</f>
        <v/>
      </c>
      <c r="B239" s="11" t="str">
        <f>IF(A239="","",EDATE($C$7,A239))</f>
        <v/>
      </c>
      <c r="C239" s="8" t="str">
        <f>IF(A239="","",H238)</f>
        <v/>
      </c>
      <c r="D239" s="8" t="str">
        <f>IF(A239="","",ROUND(E239+F239,2))</f>
        <v/>
      </c>
      <c r="E239" s="8" t="str">
        <f>IF(A239="","",ROUND(C239*$C$5/12,2))</f>
        <v/>
      </c>
      <c r="F239" s="8" t="str">
        <f>IF(A239="","",IF(OR(A239=$C$6,IF($C$8="Annuity",ROUND(J239-E239,2),J239)&gt;C239),C239,IF($C$8="Annuity",ROUND(J239-E239,2),J239)))</f>
        <v/>
      </c>
      <c r="G239" s="4"/>
      <c r="H239" s="8" t="str">
        <f>IF(A239="","",ROUND(C239-F239-MIN(G239+0,C239-F239),2))</f>
        <v/>
      </c>
      <c r="I239" s="10"/>
      <c r="J239" s="8" t="str">
        <f>IF(A239="","",IF(AND($C$9="Reduce the payment",G238+0&gt;0),IF($C$8="Annuity",IF($C$5=0,ROUND(C239/($C$6-A239+1),2),ROUND(C239*$C$5/12/(1-(1+$C$5/12)^(-($C$6-A239+1))),2)),ROUND(C239/($C$6-A239+1),2)),J238))</f>
        <v/>
      </c>
      <c r="K239" s="3" t="str">
        <f>IF(A239="","",YEAR(B239))</f>
        <v/>
      </c>
    </row>
    <row r="240" spans="1:11" x14ac:dyDescent="0.25">
      <c r="A240" s="12" t="str">
        <f>IF(A239="","",IF(H239&lt;=0,"",IF(A239&gt;=$C$6,"",A239+1)))</f>
        <v/>
      </c>
      <c r="B240" s="11" t="str">
        <f>IF(A240="","",EDATE($C$7,A240))</f>
        <v/>
      </c>
      <c r="C240" s="8" t="str">
        <f>IF(A240="","",H239)</f>
        <v/>
      </c>
      <c r="D240" s="8" t="str">
        <f>IF(A240="","",ROUND(E240+F240,2))</f>
        <v/>
      </c>
      <c r="E240" s="8" t="str">
        <f>IF(A240="","",ROUND(C240*$C$5/12,2))</f>
        <v/>
      </c>
      <c r="F240" s="8" t="str">
        <f>IF(A240="","",IF(OR(A240=$C$6,IF($C$8="Annuity",ROUND(J240-E240,2),J240)&gt;C240),C240,IF($C$8="Annuity",ROUND(J240-E240,2),J240)))</f>
        <v/>
      </c>
      <c r="G240" s="4"/>
      <c r="H240" s="8" t="str">
        <f>IF(A240="","",ROUND(C240-F240-MIN(G240+0,C240-F240),2))</f>
        <v/>
      </c>
      <c r="I240" s="10"/>
      <c r="J240" s="8" t="str">
        <f>IF(A240="","",IF(AND($C$9="Reduce the payment",G239+0&gt;0),IF($C$8="Annuity",IF($C$5=0,ROUND(C240/($C$6-A240+1),2),ROUND(C240*$C$5/12/(1-(1+$C$5/12)^(-($C$6-A240+1))),2)),ROUND(C240/($C$6-A240+1),2)),J239))</f>
        <v/>
      </c>
      <c r="K240" s="3" t="str">
        <f>IF(A240="","",YEAR(B240))</f>
        <v/>
      </c>
    </row>
    <row r="241" spans="1:11" x14ac:dyDescent="0.25">
      <c r="A241" s="12" t="str">
        <f>IF(A240="","",IF(H240&lt;=0,"",IF(A240&gt;=$C$6,"",A240+1)))</f>
        <v/>
      </c>
      <c r="B241" s="11" t="str">
        <f>IF(A241="","",EDATE($C$7,A241))</f>
        <v/>
      </c>
      <c r="C241" s="8" t="str">
        <f>IF(A241="","",H240)</f>
        <v/>
      </c>
      <c r="D241" s="8" t="str">
        <f>IF(A241="","",ROUND(E241+F241,2))</f>
        <v/>
      </c>
      <c r="E241" s="8" t="str">
        <f>IF(A241="","",ROUND(C241*$C$5/12,2))</f>
        <v/>
      </c>
      <c r="F241" s="8" t="str">
        <f>IF(A241="","",IF(OR(A241=$C$6,IF($C$8="Annuity",ROUND(J241-E241,2),J241)&gt;C241),C241,IF($C$8="Annuity",ROUND(J241-E241,2),J241)))</f>
        <v/>
      </c>
      <c r="G241" s="4"/>
      <c r="H241" s="8" t="str">
        <f>IF(A241="","",ROUND(C241-F241-MIN(G241+0,C241-F241),2))</f>
        <v/>
      </c>
      <c r="I241" s="10"/>
      <c r="J241" s="8" t="str">
        <f>IF(A241="","",IF(AND($C$9="Reduce the payment",G240+0&gt;0),IF($C$8="Annuity",IF($C$5=0,ROUND(C241/($C$6-A241+1),2),ROUND(C241*$C$5/12/(1-(1+$C$5/12)^(-($C$6-A241+1))),2)),ROUND(C241/($C$6-A241+1),2)),J240))</f>
        <v/>
      </c>
      <c r="K241" s="3" t="str">
        <f>IF(A241="","",YEAR(B241))</f>
        <v/>
      </c>
    </row>
    <row r="242" spans="1:11" x14ac:dyDescent="0.25">
      <c r="A242" s="12" t="str">
        <f>IF(A241="","",IF(H241&lt;=0,"",IF(A241&gt;=$C$6,"",A241+1)))</f>
        <v/>
      </c>
      <c r="B242" s="11" t="str">
        <f>IF(A242="","",EDATE($C$7,A242))</f>
        <v/>
      </c>
      <c r="C242" s="8" t="str">
        <f>IF(A242="","",H241)</f>
        <v/>
      </c>
      <c r="D242" s="8" t="str">
        <f>IF(A242="","",ROUND(E242+F242,2))</f>
        <v/>
      </c>
      <c r="E242" s="8" t="str">
        <f>IF(A242="","",ROUND(C242*$C$5/12,2))</f>
        <v/>
      </c>
      <c r="F242" s="8" t="str">
        <f>IF(A242="","",IF(OR(A242=$C$6,IF($C$8="Annuity",ROUND(J242-E242,2),J242)&gt;C242),C242,IF($C$8="Annuity",ROUND(J242-E242,2),J242)))</f>
        <v/>
      </c>
      <c r="G242" s="4"/>
      <c r="H242" s="8" t="str">
        <f>IF(A242="","",ROUND(C242-F242-MIN(G242+0,C242-F242),2))</f>
        <v/>
      </c>
      <c r="I242" s="10"/>
      <c r="J242" s="8" t="str">
        <f>IF(A242="","",IF(AND($C$9="Reduce the payment",G241+0&gt;0),IF($C$8="Annuity",IF($C$5=0,ROUND(C242/($C$6-A242+1),2),ROUND(C242*$C$5/12/(1-(1+$C$5/12)^(-($C$6-A242+1))),2)),ROUND(C242/($C$6-A242+1),2)),J241))</f>
        <v/>
      </c>
      <c r="K242" s="3" t="str">
        <f>IF(A242="","",YEAR(B242))</f>
        <v/>
      </c>
    </row>
    <row r="243" spans="1:11" x14ac:dyDescent="0.25">
      <c r="A243" s="12" t="str">
        <f>IF(A242="","",IF(H242&lt;=0,"",IF(A242&gt;=$C$6,"",A242+1)))</f>
        <v/>
      </c>
      <c r="B243" s="11" t="str">
        <f>IF(A243="","",EDATE($C$7,A243))</f>
        <v/>
      </c>
      <c r="C243" s="8" t="str">
        <f>IF(A243="","",H242)</f>
        <v/>
      </c>
      <c r="D243" s="8" t="str">
        <f>IF(A243="","",ROUND(E243+F243,2))</f>
        <v/>
      </c>
      <c r="E243" s="8" t="str">
        <f>IF(A243="","",ROUND(C243*$C$5/12,2))</f>
        <v/>
      </c>
      <c r="F243" s="8" t="str">
        <f>IF(A243="","",IF(OR(A243=$C$6,IF($C$8="Annuity",ROUND(J243-E243,2),J243)&gt;C243),C243,IF($C$8="Annuity",ROUND(J243-E243,2),J243)))</f>
        <v/>
      </c>
      <c r="G243" s="4"/>
      <c r="H243" s="8" t="str">
        <f>IF(A243="","",ROUND(C243-F243-MIN(G243+0,C243-F243),2))</f>
        <v/>
      </c>
      <c r="I243" s="10"/>
      <c r="J243" s="8" t="str">
        <f>IF(A243="","",IF(AND($C$9="Reduce the payment",G242+0&gt;0),IF($C$8="Annuity",IF($C$5=0,ROUND(C243/($C$6-A243+1),2),ROUND(C243*$C$5/12/(1-(1+$C$5/12)^(-($C$6-A243+1))),2)),ROUND(C243/($C$6-A243+1),2)),J242))</f>
        <v/>
      </c>
      <c r="K243" s="3" t="str">
        <f>IF(A243="","",YEAR(B243))</f>
        <v/>
      </c>
    </row>
    <row r="244" spans="1:11" x14ac:dyDescent="0.25">
      <c r="A244" s="12" t="str">
        <f>IF(A243="","",IF(H243&lt;=0,"",IF(A243&gt;=$C$6,"",A243+1)))</f>
        <v/>
      </c>
      <c r="B244" s="11" t="str">
        <f>IF(A244="","",EDATE($C$7,A244))</f>
        <v/>
      </c>
      <c r="C244" s="8" t="str">
        <f>IF(A244="","",H243)</f>
        <v/>
      </c>
      <c r="D244" s="8" t="str">
        <f>IF(A244="","",ROUND(E244+F244,2))</f>
        <v/>
      </c>
      <c r="E244" s="8" t="str">
        <f>IF(A244="","",ROUND(C244*$C$5/12,2))</f>
        <v/>
      </c>
      <c r="F244" s="8" t="str">
        <f>IF(A244="","",IF(OR(A244=$C$6,IF($C$8="Annuity",ROUND(J244-E244,2),J244)&gt;C244),C244,IF($C$8="Annuity",ROUND(J244-E244,2),J244)))</f>
        <v/>
      </c>
      <c r="G244" s="4"/>
      <c r="H244" s="8" t="str">
        <f>IF(A244="","",ROUND(C244-F244-MIN(G244+0,C244-F244),2))</f>
        <v/>
      </c>
      <c r="I244" s="10"/>
      <c r="J244" s="8" t="str">
        <f>IF(A244="","",IF(AND($C$9="Reduce the payment",G243+0&gt;0),IF($C$8="Annuity",IF($C$5=0,ROUND(C244/($C$6-A244+1),2),ROUND(C244*$C$5/12/(1-(1+$C$5/12)^(-($C$6-A244+1))),2)),ROUND(C244/($C$6-A244+1),2)),J243))</f>
        <v/>
      </c>
      <c r="K244" s="3" t="str">
        <f>IF(A244="","",YEAR(B244))</f>
        <v/>
      </c>
    </row>
    <row r="245" spans="1:11" x14ac:dyDescent="0.25">
      <c r="A245" s="12" t="str">
        <f>IF(A244="","",IF(H244&lt;=0,"",IF(A244&gt;=$C$6,"",A244+1)))</f>
        <v/>
      </c>
      <c r="B245" s="11" t="str">
        <f>IF(A245="","",EDATE($C$7,A245))</f>
        <v/>
      </c>
      <c r="C245" s="8" t="str">
        <f>IF(A245="","",H244)</f>
        <v/>
      </c>
      <c r="D245" s="8" t="str">
        <f>IF(A245="","",ROUND(E245+F245,2))</f>
        <v/>
      </c>
      <c r="E245" s="8" t="str">
        <f>IF(A245="","",ROUND(C245*$C$5/12,2))</f>
        <v/>
      </c>
      <c r="F245" s="8" t="str">
        <f>IF(A245="","",IF(OR(A245=$C$6,IF($C$8="Annuity",ROUND(J245-E245,2),J245)&gt;C245),C245,IF($C$8="Annuity",ROUND(J245-E245,2),J245)))</f>
        <v/>
      </c>
      <c r="G245" s="4"/>
      <c r="H245" s="8" t="str">
        <f>IF(A245="","",ROUND(C245-F245-MIN(G245+0,C245-F245),2))</f>
        <v/>
      </c>
      <c r="I245" s="10"/>
      <c r="J245" s="8" t="str">
        <f>IF(A245="","",IF(AND($C$9="Reduce the payment",G244+0&gt;0),IF($C$8="Annuity",IF($C$5=0,ROUND(C245/($C$6-A245+1),2),ROUND(C245*$C$5/12/(1-(1+$C$5/12)^(-($C$6-A245+1))),2)),ROUND(C245/($C$6-A245+1),2)),J244))</f>
        <v/>
      </c>
      <c r="K245" s="3" t="str">
        <f>IF(A245="","",YEAR(B245))</f>
        <v/>
      </c>
    </row>
    <row r="246" spans="1:11" x14ac:dyDescent="0.25">
      <c r="A246" s="12" t="str">
        <f>IF(A245="","",IF(H245&lt;=0,"",IF(A245&gt;=$C$6,"",A245+1)))</f>
        <v/>
      </c>
      <c r="B246" s="11" t="str">
        <f>IF(A246="","",EDATE($C$7,A246))</f>
        <v/>
      </c>
      <c r="C246" s="8" t="str">
        <f>IF(A246="","",H245)</f>
        <v/>
      </c>
      <c r="D246" s="8" t="str">
        <f>IF(A246="","",ROUND(E246+F246,2))</f>
        <v/>
      </c>
      <c r="E246" s="8" t="str">
        <f>IF(A246="","",ROUND(C246*$C$5/12,2))</f>
        <v/>
      </c>
      <c r="F246" s="8" t="str">
        <f>IF(A246="","",IF(OR(A246=$C$6,IF($C$8="Annuity",ROUND(J246-E246,2),J246)&gt;C246),C246,IF($C$8="Annuity",ROUND(J246-E246,2),J246)))</f>
        <v/>
      </c>
      <c r="G246" s="4"/>
      <c r="H246" s="8" t="str">
        <f>IF(A246="","",ROUND(C246-F246-MIN(G246+0,C246-F246),2))</f>
        <v/>
      </c>
      <c r="I246" s="10"/>
      <c r="J246" s="8" t="str">
        <f>IF(A246="","",IF(AND($C$9="Reduce the payment",G245+0&gt;0),IF($C$8="Annuity",IF($C$5=0,ROUND(C246/($C$6-A246+1),2),ROUND(C246*$C$5/12/(1-(1+$C$5/12)^(-($C$6-A246+1))),2)),ROUND(C246/($C$6-A246+1),2)),J245))</f>
        <v/>
      </c>
      <c r="K246" s="3" t="str">
        <f>IF(A246="","",YEAR(B246))</f>
        <v/>
      </c>
    </row>
    <row r="247" spans="1:11" x14ac:dyDescent="0.25">
      <c r="A247" s="12" t="str">
        <f>IF(A246="","",IF(H246&lt;=0,"",IF(A246&gt;=$C$6,"",A246+1)))</f>
        <v/>
      </c>
      <c r="B247" s="11" t="str">
        <f>IF(A247="","",EDATE($C$7,A247))</f>
        <v/>
      </c>
      <c r="C247" s="8" t="str">
        <f>IF(A247="","",H246)</f>
        <v/>
      </c>
      <c r="D247" s="8" t="str">
        <f>IF(A247="","",ROUND(E247+F247,2))</f>
        <v/>
      </c>
      <c r="E247" s="8" t="str">
        <f>IF(A247="","",ROUND(C247*$C$5/12,2))</f>
        <v/>
      </c>
      <c r="F247" s="8" t="str">
        <f>IF(A247="","",IF(OR(A247=$C$6,IF($C$8="Annuity",ROUND(J247-E247,2),J247)&gt;C247),C247,IF($C$8="Annuity",ROUND(J247-E247,2),J247)))</f>
        <v/>
      </c>
      <c r="G247" s="4"/>
      <c r="H247" s="8" t="str">
        <f>IF(A247="","",ROUND(C247-F247-MIN(G247+0,C247-F247),2))</f>
        <v/>
      </c>
      <c r="I247" s="10"/>
      <c r="J247" s="8" t="str">
        <f>IF(A247="","",IF(AND($C$9="Reduce the payment",G246+0&gt;0),IF($C$8="Annuity",IF($C$5=0,ROUND(C247/($C$6-A247+1),2),ROUND(C247*$C$5/12/(1-(1+$C$5/12)^(-($C$6-A247+1))),2)),ROUND(C247/($C$6-A247+1),2)),J246))</f>
        <v/>
      </c>
      <c r="K247" s="3" t="str">
        <f>IF(A247="","",YEAR(B247))</f>
        <v/>
      </c>
    </row>
    <row r="248" spans="1:11" x14ac:dyDescent="0.25">
      <c r="A248" s="12" t="str">
        <f>IF(A247="","",IF(H247&lt;=0,"",IF(A247&gt;=$C$6,"",A247+1)))</f>
        <v/>
      </c>
      <c r="B248" s="11" t="str">
        <f>IF(A248="","",EDATE($C$7,A248))</f>
        <v/>
      </c>
      <c r="C248" s="8" t="str">
        <f>IF(A248="","",H247)</f>
        <v/>
      </c>
      <c r="D248" s="8" t="str">
        <f>IF(A248="","",ROUND(E248+F248,2))</f>
        <v/>
      </c>
      <c r="E248" s="8" t="str">
        <f>IF(A248="","",ROUND(C248*$C$5/12,2))</f>
        <v/>
      </c>
      <c r="F248" s="8" t="str">
        <f>IF(A248="","",IF(OR(A248=$C$6,IF($C$8="Annuity",ROUND(J248-E248,2),J248)&gt;C248),C248,IF($C$8="Annuity",ROUND(J248-E248,2),J248)))</f>
        <v/>
      </c>
      <c r="G248" s="4"/>
      <c r="H248" s="8" t="str">
        <f>IF(A248="","",ROUND(C248-F248-MIN(G248+0,C248-F248),2))</f>
        <v/>
      </c>
      <c r="I248" s="10"/>
      <c r="J248" s="8" t="str">
        <f>IF(A248="","",IF(AND($C$9="Reduce the payment",G247+0&gt;0),IF($C$8="Annuity",IF($C$5=0,ROUND(C248/($C$6-A248+1),2),ROUND(C248*$C$5/12/(1-(1+$C$5/12)^(-($C$6-A248+1))),2)),ROUND(C248/($C$6-A248+1),2)),J247))</f>
        <v/>
      </c>
      <c r="K248" s="3" t="str">
        <f>IF(A248="","",YEAR(B248))</f>
        <v/>
      </c>
    </row>
    <row r="249" spans="1:11" x14ac:dyDescent="0.25">
      <c r="A249" s="12" t="str">
        <f>IF(A248="","",IF(H248&lt;=0,"",IF(A248&gt;=$C$6,"",A248+1)))</f>
        <v/>
      </c>
      <c r="B249" s="11" t="str">
        <f>IF(A249="","",EDATE($C$7,A249))</f>
        <v/>
      </c>
      <c r="C249" s="8" t="str">
        <f>IF(A249="","",H248)</f>
        <v/>
      </c>
      <c r="D249" s="8" t="str">
        <f>IF(A249="","",ROUND(E249+F249,2))</f>
        <v/>
      </c>
      <c r="E249" s="8" t="str">
        <f>IF(A249="","",ROUND(C249*$C$5/12,2))</f>
        <v/>
      </c>
      <c r="F249" s="8" t="str">
        <f>IF(A249="","",IF(OR(A249=$C$6,IF($C$8="Annuity",ROUND(J249-E249,2),J249)&gt;C249),C249,IF($C$8="Annuity",ROUND(J249-E249,2),J249)))</f>
        <v/>
      </c>
      <c r="G249" s="4"/>
      <c r="H249" s="8" t="str">
        <f>IF(A249="","",ROUND(C249-F249-MIN(G249+0,C249-F249),2))</f>
        <v/>
      </c>
      <c r="I249" s="10"/>
      <c r="J249" s="8" t="str">
        <f>IF(A249="","",IF(AND($C$9="Reduce the payment",G248+0&gt;0),IF($C$8="Annuity",IF($C$5=0,ROUND(C249/($C$6-A249+1),2),ROUND(C249*$C$5/12/(1-(1+$C$5/12)^(-($C$6-A249+1))),2)),ROUND(C249/($C$6-A249+1),2)),J248))</f>
        <v/>
      </c>
      <c r="K249" s="3" t="str">
        <f>IF(A249="","",YEAR(B249))</f>
        <v/>
      </c>
    </row>
    <row r="250" spans="1:11" x14ac:dyDescent="0.25">
      <c r="A250" s="12" t="str">
        <f>IF(A249="","",IF(H249&lt;=0,"",IF(A249&gt;=$C$6,"",A249+1)))</f>
        <v/>
      </c>
      <c r="B250" s="11" t="str">
        <f>IF(A250="","",EDATE($C$7,A250))</f>
        <v/>
      </c>
      <c r="C250" s="8" t="str">
        <f>IF(A250="","",H249)</f>
        <v/>
      </c>
      <c r="D250" s="8" t="str">
        <f>IF(A250="","",ROUND(E250+F250,2))</f>
        <v/>
      </c>
      <c r="E250" s="8" t="str">
        <f>IF(A250="","",ROUND(C250*$C$5/12,2))</f>
        <v/>
      </c>
      <c r="F250" s="8" t="str">
        <f>IF(A250="","",IF(OR(A250=$C$6,IF($C$8="Annuity",ROUND(J250-E250,2),J250)&gt;C250),C250,IF($C$8="Annuity",ROUND(J250-E250,2),J250)))</f>
        <v/>
      </c>
      <c r="G250" s="4"/>
      <c r="H250" s="8" t="str">
        <f>IF(A250="","",ROUND(C250-F250-MIN(G250+0,C250-F250),2))</f>
        <v/>
      </c>
      <c r="I250" s="10"/>
      <c r="J250" s="8" t="str">
        <f>IF(A250="","",IF(AND($C$9="Reduce the payment",G249+0&gt;0),IF($C$8="Annuity",IF($C$5=0,ROUND(C250/($C$6-A250+1),2),ROUND(C250*$C$5/12/(1-(1+$C$5/12)^(-($C$6-A250+1))),2)),ROUND(C250/($C$6-A250+1),2)),J249))</f>
        <v/>
      </c>
      <c r="K250" s="3" t="str">
        <f>IF(A250="","",YEAR(B250))</f>
        <v/>
      </c>
    </row>
    <row r="251" spans="1:11" x14ac:dyDescent="0.25">
      <c r="A251" s="12" t="str">
        <f>IF(A250="","",IF(H250&lt;=0,"",IF(A250&gt;=$C$6,"",A250+1)))</f>
        <v/>
      </c>
      <c r="B251" s="11" t="str">
        <f>IF(A251="","",EDATE($C$7,A251))</f>
        <v/>
      </c>
      <c r="C251" s="8" t="str">
        <f>IF(A251="","",H250)</f>
        <v/>
      </c>
      <c r="D251" s="8" t="str">
        <f>IF(A251="","",ROUND(E251+F251,2))</f>
        <v/>
      </c>
      <c r="E251" s="8" t="str">
        <f>IF(A251="","",ROUND(C251*$C$5/12,2))</f>
        <v/>
      </c>
      <c r="F251" s="8" t="str">
        <f>IF(A251="","",IF(OR(A251=$C$6,IF($C$8="Annuity",ROUND(J251-E251,2),J251)&gt;C251),C251,IF($C$8="Annuity",ROUND(J251-E251,2),J251)))</f>
        <v/>
      </c>
      <c r="G251" s="4"/>
      <c r="H251" s="8" t="str">
        <f>IF(A251="","",ROUND(C251-F251-MIN(G251+0,C251-F251),2))</f>
        <v/>
      </c>
      <c r="I251" s="10"/>
      <c r="J251" s="8" t="str">
        <f>IF(A251="","",IF(AND($C$9="Reduce the payment",G250+0&gt;0),IF($C$8="Annuity",IF($C$5=0,ROUND(C251/($C$6-A251+1),2),ROUND(C251*$C$5/12/(1-(1+$C$5/12)^(-($C$6-A251+1))),2)),ROUND(C251/($C$6-A251+1),2)),J250))</f>
        <v/>
      </c>
      <c r="K251" s="3" t="str">
        <f>IF(A251="","",YEAR(B251))</f>
        <v/>
      </c>
    </row>
    <row r="252" spans="1:11" x14ac:dyDescent="0.25">
      <c r="A252" s="12" t="str">
        <f>IF(A251="","",IF(H251&lt;=0,"",IF(A251&gt;=$C$6,"",A251+1)))</f>
        <v/>
      </c>
      <c r="B252" s="11" t="str">
        <f>IF(A252="","",EDATE($C$7,A252))</f>
        <v/>
      </c>
      <c r="C252" s="8" t="str">
        <f>IF(A252="","",H251)</f>
        <v/>
      </c>
      <c r="D252" s="8" t="str">
        <f>IF(A252="","",ROUND(E252+F252,2))</f>
        <v/>
      </c>
      <c r="E252" s="8" t="str">
        <f>IF(A252="","",ROUND(C252*$C$5/12,2))</f>
        <v/>
      </c>
      <c r="F252" s="8" t="str">
        <f>IF(A252="","",IF(OR(A252=$C$6,IF($C$8="Annuity",ROUND(J252-E252,2),J252)&gt;C252),C252,IF($C$8="Annuity",ROUND(J252-E252,2),J252)))</f>
        <v/>
      </c>
      <c r="G252" s="4"/>
      <c r="H252" s="8" t="str">
        <f>IF(A252="","",ROUND(C252-F252-MIN(G252+0,C252-F252),2))</f>
        <v/>
      </c>
      <c r="I252" s="10"/>
      <c r="J252" s="8" t="str">
        <f>IF(A252="","",IF(AND($C$9="Reduce the payment",G251+0&gt;0),IF($C$8="Annuity",IF($C$5=0,ROUND(C252/($C$6-A252+1),2),ROUND(C252*$C$5/12/(1-(1+$C$5/12)^(-($C$6-A252+1))),2)),ROUND(C252/($C$6-A252+1),2)),J251))</f>
        <v/>
      </c>
      <c r="K252" s="3" t="str">
        <f>IF(A252="","",YEAR(B252))</f>
        <v/>
      </c>
    </row>
    <row r="253" spans="1:11" x14ac:dyDescent="0.25">
      <c r="A253" s="12" t="str">
        <f>IF(A252="","",IF(H252&lt;=0,"",IF(A252&gt;=$C$6,"",A252+1)))</f>
        <v/>
      </c>
      <c r="B253" s="11" t="str">
        <f>IF(A253="","",EDATE($C$7,A253))</f>
        <v/>
      </c>
      <c r="C253" s="8" t="str">
        <f>IF(A253="","",H252)</f>
        <v/>
      </c>
      <c r="D253" s="8" t="str">
        <f>IF(A253="","",ROUND(E253+F253,2))</f>
        <v/>
      </c>
      <c r="E253" s="8" t="str">
        <f>IF(A253="","",ROUND(C253*$C$5/12,2))</f>
        <v/>
      </c>
      <c r="F253" s="8" t="str">
        <f>IF(A253="","",IF(OR(A253=$C$6,IF($C$8="Annuity",ROUND(J253-E253,2),J253)&gt;C253),C253,IF($C$8="Annuity",ROUND(J253-E253,2),J253)))</f>
        <v/>
      </c>
      <c r="G253" s="4"/>
      <c r="H253" s="8" t="str">
        <f>IF(A253="","",ROUND(C253-F253-MIN(G253+0,C253-F253),2))</f>
        <v/>
      </c>
      <c r="I253" s="10"/>
      <c r="J253" s="8" t="str">
        <f>IF(A253="","",IF(AND($C$9="Reduce the payment",G252+0&gt;0),IF($C$8="Annuity",IF($C$5=0,ROUND(C253/($C$6-A253+1),2),ROUND(C253*$C$5/12/(1-(1+$C$5/12)^(-($C$6-A253+1))),2)),ROUND(C253/($C$6-A253+1),2)),J252))</f>
        <v/>
      </c>
      <c r="K253" s="3" t="str">
        <f>IF(A253="","",YEAR(B253))</f>
        <v/>
      </c>
    </row>
    <row r="254" spans="1:11" x14ac:dyDescent="0.25">
      <c r="A254" s="12" t="str">
        <f>IF(A253="","",IF(H253&lt;=0,"",IF(A253&gt;=$C$6,"",A253+1)))</f>
        <v/>
      </c>
      <c r="B254" s="11" t="str">
        <f>IF(A254="","",EDATE($C$7,A254))</f>
        <v/>
      </c>
      <c r="C254" s="8" t="str">
        <f>IF(A254="","",H253)</f>
        <v/>
      </c>
      <c r="D254" s="8" t="str">
        <f>IF(A254="","",ROUND(E254+F254,2))</f>
        <v/>
      </c>
      <c r="E254" s="8" t="str">
        <f>IF(A254="","",ROUND(C254*$C$5/12,2))</f>
        <v/>
      </c>
      <c r="F254" s="8" t="str">
        <f>IF(A254="","",IF(OR(A254=$C$6,IF($C$8="Annuity",ROUND(J254-E254,2),J254)&gt;C254),C254,IF($C$8="Annuity",ROUND(J254-E254,2),J254)))</f>
        <v/>
      </c>
      <c r="G254" s="4"/>
      <c r="H254" s="8" t="str">
        <f>IF(A254="","",ROUND(C254-F254-MIN(G254+0,C254-F254),2))</f>
        <v/>
      </c>
      <c r="I254" s="10"/>
      <c r="J254" s="8" t="str">
        <f>IF(A254="","",IF(AND($C$9="Reduce the payment",G253+0&gt;0),IF($C$8="Annuity",IF($C$5=0,ROUND(C254/($C$6-A254+1),2),ROUND(C254*$C$5/12/(1-(1+$C$5/12)^(-($C$6-A254+1))),2)),ROUND(C254/($C$6-A254+1),2)),J253))</f>
        <v/>
      </c>
      <c r="K254" s="3" t="str">
        <f>IF(A254="","",YEAR(B254))</f>
        <v/>
      </c>
    </row>
    <row r="255" spans="1:11" x14ac:dyDescent="0.25">
      <c r="A255" s="12" t="str">
        <f>IF(A254="","",IF(H254&lt;=0,"",IF(A254&gt;=$C$6,"",A254+1)))</f>
        <v/>
      </c>
      <c r="B255" s="11" t="str">
        <f>IF(A255="","",EDATE($C$7,A255))</f>
        <v/>
      </c>
      <c r="C255" s="8" t="str">
        <f>IF(A255="","",H254)</f>
        <v/>
      </c>
      <c r="D255" s="8" t="str">
        <f>IF(A255="","",ROUND(E255+F255,2))</f>
        <v/>
      </c>
      <c r="E255" s="8" t="str">
        <f>IF(A255="","",ROUND(C255*$C$5/12,2))</f>
        <v/>
      </c>
      <c r="F255" s="8" t="str">
        <f>IF(A255="","",IF(OR(A255=$C$6,IF($C$8="Annuity",ROUND(J255-E255,2),J255)&gt;C255),C255,IF($C$8="Annuity",ROUND(J255-E255,2),J255)))</f>
        <v/>
      </c>
      <c r="G255" s="4"/>
      <c r="H255" s="8" t="str">
        <f>IF(A255="","",ROUND(C255-F255-MIN(G255+0,C255-F255),2))</f>
        <v/>
      </c>
      <c r="I255" s="10"/>
      <c r="J255" s="8" t="str">
        <f>IF(A255="","",IF(AND($C$9="Reduce the payment",G254+0&gt;0),IF($C$8="Annuity",IF($C$5=0,ROUND(C255/($C$6-A255+1),2),ROUND(C255*$C$5/12/(1-(1+$C$5/12)^(-($C$6-A255+1))),2)),ROUND(C255/($C$6-A255+1),2)),J254))</f>
        <v/>
      </c>
      <c r="K255" s="3" t="str">
        <f>IF(A255="","",YEAR(B255))</f>
        <v/>
      </c>
    </row>
    <row r="256" spans="1:11" x14ac:dyDescent="0.25">
      <c r="A256" s="12" t="str">
        <f>IF(A255="","",IF(H255&lt;=0,"",IF(A255&gt;=$C$6,"",A255+1)))</f>
        <v/>
      </c>
      <c r="B256" s="11" t="str">
        <f>IF(A256="","",EDATE($C$7,A256))</f>
        <v/>
      </c>
      <c r="C256" s="8" t="str">
        <f>IF(A256="","",H255)</f>
        <v/>
      </c>
      <c r="D256" s="8" t="str">
        <f>IF(A256="","",ROUND(E256+F256,2))</f>
        <v/>
      </c>
      <c r="E256" s="8" t="str">
        <f>IF(A256="","",ROUND(C256*$C$5/12,2))</f>
        <v/>
      </c>
      <c r="F256" s="8" t="str">
        <f>IF(A256="","",IF(OR(A256=$C$6,IF($C$8="Annuity",ROUND(J256-E256,2),J256)&gt;C256),C256,IF($C$8="Annuity",ROUND(J256-E256,2),J256)))</f>
        <v/>
      </c>
      <c r="G256" s="4"/>
      <c r="H256" s="8" t="str">
        <f>IF(A256="","",ROUND(C256-F256-MIN(G256+0,C256-F256),2))</f>
        <v/>
      </c>
      <c r="I256" s="10"/>
      <c r="J256" s="8" t="str">
        <f>IF(A256="","",IF(AND($C$9="Reduce the payment",G255+0&gt;0),IF($C$8="Annuity",IF($C$5=0,ROUND(C256/($C$6-A256+1),2),ROUND(C256*$C$5/12/(1-(1+$C$5/12)^(-($C$6-A256+1))),2)),ROUND(C256/($C$6-A256+1),2)),J255))</f>
        <v/>
      </c>
      <c r="K256" s="3" t="str">
        <f>IF(A256="","",YEAR(B256))</f>
        <v/>
      </c>
    </row>
    <row r="257" spans="1:11" x14ac:dyDescent="0.25">
      <c r="A257" s="12" t="str">
        <f>IF(A256="","",IF(H256&lt;=0,"",IF(A256&gt;=$C$6,"",A256+1)))</f>
        <v/>
      </c>
      <c r="B257" s="11" t="str">
        <f>IF(A257="","",EDATE($C$7,A257))</f>
        <v/>
      </c>
      <c r="C257" s="8" t="str">
        <f>IF(A257="","",H256)</f>
        <v/>
      </c>
      <c r="D257" s="8" t="str">
        <f>IF(A257="","",ROUND(E257+F257,2))</f>
        <v/>
      </c>
      <c r="E257" s="8" t="str">
        <f>IF(A257="","",ROUND(C257*$C$5/12,2))</f>
        <v/>
      </c>
      <c r="F257" s="8" t="str">
        <f>IF(A257="","",IF(OR(A257=$C$6,IF($C$8="Annuity",ROUND(J257-E257,2),J257)&gt;C257),C257,IF($C$8="Annuity",ROUND(J257-E257,2),J257)))</f>
        <v/>
      </c>
      <c r="G257" s="4"/>
      <c r="H257" s="8" t="str">
        <f>IF(A257="","",ROUND(C257-F257-MIN(G257+0,C257-F257),2))</f>
        <v/>
      </c>
      <c r="I257" s="10"/>
      <c r="J257" s="8" t="str">
        <f>IF(A257="","",IF(AND($C$9="Reduce the payment",G256+0&gt;0),IF($C$8="Annuity",IF($C$5=0,ROUND(C257/($C$6-A257+1),2),ROUND(C257*$C$5/12/(1-(1+$C$5/12)^(-($C$6-A257+1))),2)),ROUND(C257/($C$6-A257+1),2)),J256))</f>
        <v/>
      </c>
      <c r="K257" s="3" t="str">
        <f>IF(A257="","",YEAR(B257))</f>
        <v/>
      </c>
    </row>
    <row r="258" spans="1:11" x14ac:dyDescent="0.25">
      <c r="A258" s="12" t="str">
        <f>IF(A257="","",IF(H257&lt;=0,"",IF(A257&gt;=$C$6,"",A257+1)))</f>
        <v/>
      </c>
      <c r="B258" s="11" t="str">
        <f>IF(A258="","",EDATE($C$7,A258))</f>
        <v/>
      </c>
      <c r="C258" s="8" t="str">
        <f>IF(A258="","",H257)</f>
        <v/>
      </c>
      <c r="D258" s="8" t="str">
        <f>IF(A258="","",ROUND(E258+F258,2))</f>
        <v/>
      </c>
      <c r="E258" s="8" t="str">
        <f>IF(A258="","",ROUND(C258*$C$5/12,2))</f>
        <v/>
      </c>
      <c r="F258" s="8" t="str">
        <f>IF(A258="","",IF(OR(A258=$C$6,IF($C$8="Annuity",ROUND(J258-E258,2),J258)&gt;C258),C258,IF($C$8="Annuity",ROUND(J258-E258,2),J258)))</f>
        <v/>
      </c>
      <c r="G258" s="4"/>
      <c r="H258" s="8" t="str">
        <f>IF(A258="","",ROUND(C258-F258-MIN(G258+0,C258-F258),2))</f>
        <v/>
      </c>
      <c r="I258" s="10"/>
      <c r="J258" s="8" t="str">
        <f>IF(A258="","",IF(AND($C$9="Reduce the payment",G257+0&gt;0),IF($C$8="Annuity",IF($C$5=0,ROUND(C258/($C$6-A258+1),2),ROUND(C258*$C$5/12/(1-(1+$C$5/12)^(-($C$6-A258+1))),2)),ROUND(C258/($C$6-A258+1),2)),J257))</f>
        <v/>
      </c>
      <c r="K258" s="3" t="str">
        <f>IF(A258="","",YEAR(B258))</f>
        <v/>
      </c>
    </row>
    <row r="259" spans="1:11" x14ac:dyDescent="0.25">
      <c r="A259" s="12" t="str">
        <f>IF(A258="","",IF(H258&lt;=0,"",IF(A258&gt;=$C$6,"",A258+1)))</f>
        <v/>
      </c>
      <c r="B259" s="11" t="str">
        <f>IF(A259="","",EDATE($C$7,A259))</f>
        <v/>
      </c>
      <c r="C259" s="8" t="str">
        <f>IF(A259="","",H258)</f>
        <v/>
      </c>
      <c r="D259" s="8" t="str">
        <f>IF(A259="","",ROUND(E259+F259,2))</f>
        <v/>
      </c>
      <c r="E259" s="8" t="str">
        <f>IF(A259="","",ROUND(C259*$C$5/12,2))</f>
        <v/>
      </c>
      <c r="F259" s="8" t="str">
        <f>IF(A259="","",IF(OR(A259=$C$6,IF($C$8="Annuity",ROUND(J259-E259,2),J259)&gt;C259),C259,IF($C$8="Annuity",ROUND(J259-E259,2),J259)))</f>
        <v/>
      </c>
      <c r="G259" s="4"/>
      <c r="H259" s="8" t="str">
        <f>IF(A259="","",ROUND(C259-F259-MIN(G259+0,C259-F259),2))</f>
        <v/>
      </c>
      <c r="I259" s="10"/>
      <c r="J259" s="8" t="str">
        <f>IF(A259="","",IF(AND($C$9="Reduce the payment",G258+0&gt;0),IF($C$8="Annuity",IF($C$5=0,ROUND(C259/($C$6-A259+1),2),ROUND(C259*$C$5/12/(1-(1+$C$5/12)^(-($C$6-A259+1))),2)),ROUND(C259/($C$6-A259+1),2)),J258))</f>
        <v/>
      </c>
      <c r="K259" s="3" t="str">
        <f>IF(A259="","",YEAR(B259))</f>
        <v/>
      </c>
    </row>
    <row r="260" spans="1:11" x14ac:dyDescent="0.25">
      <c r="A260" s="12" t="str">
        <f>IF(A259="","",IF(H259&lt;=0,"",IF(A259&gt;=$C$6,"",A259+1)))</f>
        <v/>
      </c>
      <c r="B260" s="11" t="str">
        <f>IF(A260="","",EDATE($C$7,A260))</f>
        <v/>
      </c>
      <c r="C260" s="8" t="str">
        <f>IF(A260="","",H259)</f>
        <v/>
      </c>
      <c r="D260" s="8" t="str">
        <f>IF(A260="","",ROUND(E260+F260,2))</f>
        <v/>
      </c>
      <c r="E260" s="8" t="str">
        <f>IF(A260="","",ROUND(C260*$C$5/12,2))</f>
        <v/>
      </c>
      <c r="F260" s="8" t="str">
        <f>IF(A260="","",IF(OR(A260=$C$6,IF($C$8="Annuity",ROUND(J260-E260,2),J260)&gt;C260),C260,IF($C$8="Annuity",ROUND(J260-E260,2),J260)))</f>
        <v/>
      </c>
      <c r="G260" s="4"/>
      <c r="H260" s="8" t="str">
        <f>IF(A260="","",ROUND(C260-F260-MIN(G260+0,C260-F260),2))</f>
        <v/>
      </c>
      <c r="I260" s="10"/>
      <c r="J260" s="8" t="str">
        <f>IF(A260="","",IF(AND($C$9="Reduce the payment",G259+0&gt;0),IF($C$8="Annuity",IF($C$5=0,ROUND(C260/($C$6-A260+1),2),ROUND(C260*$C$5/12/(1-(1+$C$5/12)^(-($C$6-A260+1))),2)),ROUND(C260/($C$6-A260+1),2)),J259))</f>
        <v/>
      </c>
      <c r="K260" s="3" t="str">
        <f>IF(A260="","",YEAR(B260))</f>
        <v/>
      </c>
    </row>
    <row r="261" spans="1:11" x14ac:dyDescent="0.25">
      <c r="A261" s="12" t="str">
        <f>IF(A260="","",IF(H260&lt;=0,"",IF(A260&gt;=$C$6,"",A260+1)))</f>
        <v/>
      </c>
      <c r="B261" s="11" t="str">
        <f>IF(A261="","",EDATE($C$7,A261))</f>
        <v/>
      </c>
      <c r="C261" s="8" t="str">
        <f>IF(A261="","",H260)</f>
        <v/>
      </c>
      <c r="D261" s="8" t="str">
        <f>IF(A261="","",ROUND(E261+F261,2))</f>
        <v/>
      </c>
      <c r="E261" s="8" t="str">
        <f>IF(A261="","",ROUND(C261*$C$5/12,2))</f>
        <v/>
      </c>
      <c r="F261" s="8" t="str">
        <f>IF(A261="","",IF(OR(A261=$C$6,IF($C$8="Annuity",ROUND(J261-E261,2),J261)&gt;C261),C261,IF($C$8="Annuity",ROUND(J261-E261,2),J261)))</f>
        <v/>
      </c>
      <c r="G261" s="4"/>
      <c r="H261" s="8" t="str">
        <f>IF(A261="","",ROUND(C261-F261-MIN(G261+0,C261-F261),2))</f>
        <v/>
      </c>
      <c r="I261" s="10"/>
      <c r="J261" s="8" t="str">
        <f>IF(A261="","",IF(AND($C$9="Reduce the payment",G260+0&gt;0),IF($C$8="Annuity",IF($C$5=0,ROUND(C261/($C$6-A261+1),2),ROUND(C261*$C$5/12/(1-(1+$C$5/12)^(-($C$6-A261+1))),2)),ROUND(C261/($C$6-A261+1),2)),J260))</f>
        <v/>
      </c>
      <c r="K261" s="3" t="str">
        <f>IF(A261="","",YEAR(B261))</f>
        <v/>
      </c>
    </row>
    <row r="262" spans="1:11" x14ac:dyDescent="0.25">
      <c r="A262" s="12" t="str">
        <f>IF(A261="","",IF(H261&lt;=0,"",IF(A261&gt;=$C$6,"",A261+1)))</f>
        <v/>
      </c>
      <c r="B262" s="11" t="str">
        <f>IF(A262="","",EDATE($C$7,A262))</f>
        <v/>
      </c>
      <c r="C262" s="8" t="str">
        <f>IF(A262="","",H261)</f>
        <v/>
      </c>
      <c r="D262" s="8" t="str">
        <f>IF(A262="","",ROUND(E262+F262,2))</f>
        <v/>
      </c>
      <c r="E262" s="8" t="str">
        <f>IF(A262="","",ROUND(C262*$C$5/12,2))</f>
        <v/>
      </c>
      <c r="F262" s="8" t="str">
        <f>IF(A262="","",IF(OR(A262=$C$6,IF($C$8="Annuity",ROUND(J262-E262,2),J262)&gt;C262),C262,IF($C$8="Annuity",ROUND(J262-E262,2),J262)))</f>
        <v/>
      </c>
      <c r="G262" s="4"/>
      <c r="H262" s="8" t="str">
        <f>IF(A262="","",ROUND(C262-F262-MIN(G262+0,C262-F262),2))</f>
        <v/>
      </c>
      <c r="I262" s="10"/>
      <c r="J262" s="8" t="str">
        <f>IF(A262="","",IF(AND($C$9="Reduce the payment",G261+0&gt;0),IF($C$8="Annuity",IF($C$5=0,ROUND(C262/($C$6-A262+1),2),ROUND(C262*$C$5/12/(1-(1+$C$5/12)^(-($C$6-A262+1))),2)),ROUND(C262/($C$6-A262+1),2)),J261))</f>
        <v/>
      </c>
      <c r="K262" s="3" t="str">
        <f>IF(A262="","",YEAR(B262))</f>
        <v/>
      </c>
    </row>
    <row r="263" spans="1:11" x14ac:dyDescent="0.25">
      <c r="A263" s="12" t="str">
        <f>IF(A262="","",IF(H262&lt;=0,"",IF(A262&gt;=$C$6,"",A262+1)))</f>
        <v/>
      </c>
      <c r="B263" s="11" t="str">
        <f>IF(A263="","",EDATE($C$7,A263))</f>
        <v/>
      </c>
      <c r="C263" s="8" t="str">
        <f>IF(A263="","",H262)</f>
        <v/>
      </c>
      <c r="D263" s="8" t="str">
        <f>IF(A263="","",ROUND(E263+F263,2))</f>
        <v/>
      </c>
      <c r="E263" s="8" t="str">
        <f>IF(A263="","",ROUND(C263*$C$5/12,2))</f>
        <v/>
      </c>
      <c r="F263" s="8" t="str">
        <f>IF(A263="","",IF(OR(A263=$C$6,IF($C$8="Annuity",ROUND(J263-E263,2),J263)&gt;C263),C263,IF($C$8="Annuity",ROUND(J263-E263,2),J263)))</f>
        <v/>
      </c>
      <c r="G263" s="4"/>
      <c r="H263" s="8" t="str">
        <f>IF(A263="","",ROUND(C263-F263-MIN(G263+0,C263-F263),2))</f>
        <v/>
      </c>
      <c r="I263" s="10"/>
      <c r="J263" s="8" t="str">
        <f>IF(A263="","",IF(AND($C$9="Reduce the payment",G262+0&gt;0),IF($C$8="Annuity",IF($C$5=0,ROUND(C263/($C$6-A263+1),2),ROUND(C263*$C$5/12/(1-(1+$C$5/12)^(-($C$6-A263+1))),2)),ROUND(C263/($C$6-A263+1),2)),J262))</f>
        <v/>
      </c>
      <c r="K263" s="3" t="str">
        <f>IF(A263="","",YEAR(B263))</f>
        <v/>
      </c>
    </row>
    <row r="264" spans="1:11" x14ac:dyDescent="0.25">
      <c r="A264" s="12" t="str">
        <f>IF(A263="","",IF(H263&lt;=0,"",IF(A263&gt;=$C$6,"",A263+1)))</f>
        <v/>
      </c>
      <c r="B264" s="11" t="str">
        <f>IF(A264="","",EDATE($C$7,A264))</f>
        <v/>
      </c>
      <c r="C264" s="8" t="str">
        <f>IF(A264="","",H263)</f>
        <v/>
      </c>
      <c r="D264" s="8" t="str">
        <f>IF(A264="","",ROUND(E264+F264,2))</f>
        <v/>
      </c>
      <c r="E264" s="8" t="str">
        <f>IF(A264="","",ROUND(C264*$C$5/12,2))</f>
        <v/>
      </c>
      <c r="F264" s="8" t="str">
        <f>IF(A264="","",IF(OR(A264=$C$6,IF($C$8="Annuity",ROUND(J264-E264,2),J264)&gt;C264),C264,IF($C$8="Annuity",ROUND(J264-E264,2),J264)))</f>
        <v/>
      </c>
      <c r="G264" s="4"/>
      <c r="H264" s="8" t="str">
        <f>IF(A264="","",ROUND(C264-F264-MIN(G264+0,C264-F264),2))</f>
        <v/>
      </c>
      <c r="I264" s="10"/>
      <c r="J264" s="8" t="str">
        <f>IF(A264="","",IF(AND($C$9="Reduce the payment",G263+0&gt;0),IF($C$8="Annuity",IF($C$5=0,ROUND(C264/($C$6-A264+1),2),ROUND(C264*$C$5/12/(1-(1+$C$5/12)^(-($C$6-A264+1))),2)),ROUND(C264/($C$6-A264+1),2)),J263))</f>
        <v/>
      </c>
      <c r="K264" s="3" t="str">
        <f>IF(A264="","",YEAR(B264))</f>
        <v/>
      </c>
    </row>
    <row r="265" spans="1:11" x14ac:dyDescent="0.25">
      <c r="A265" s="12" t="str">
        <f>IF(A264="","",IF(H264&lt;=0,"",IF(A264&gt;=$C$6,"",A264+1)))</f>
        <v/>
      </c>
      <c r="B265" s="11" t="str">
        <f>IF(A265="","",EDATE($C$7,A265))</f>
        <v/>
      </c>
      <c r="C265" s="8" t="str">
        <f>IF(A265="","",H264)</f>
        <v/>
      </c>
      <c r="D265" s="8" t="str">
        <f>IF(A265="","",ROUND(E265+F265,2))</f>
        <v/>
      </c>
      <c r="E265" s="8" t="str">
        <f>IF(A265="","",ROUND(C265*$C$5/12,2))</f>
        <v/>
      </c>
      <c r="F265" s="8" t="str">
        <f>IF(A265="","",IF(OR(A265=$C$6,IF($C$8="Annuity",ROUND(J265-E265,2),J265)&gt;C265),C265,IF($C$8="Annuity",ROUND(J265-E265,2),J265)))</f>
        <v/>
      </c>
      <c r="G265" s="4"/>
      <c r="H265" s="8" t="str">
        <f>IF(A265="","",ROUND(C265-F265-MIN(G265+0,C265-F265),2))</f>
        <v/>
      </c>
      <c r="I265" s="10"/>
      <c r="J265" s="8" t="str">
        <f>IF(A265="","",IF(AND($C$9="Reduce the payment",G264+0&gt;0),IF($C$8="Annuity",IF($C$5=0,ROUND(C265/($C$6-A265+1),2),ROUND(C265*$C$5/12/(1-(1+$C$5/12)^(-($C$6-A265+1))),2)),ROUND(C265/($C$6-A265+1),2)),J264))</f>
        <v/>
      </c>
      <c r="K265" s="3" t="str">
        <f>IF(A265="","",YEAR(B265))</f>
        <v/>
      </c>
    </row>
    <row r="266" spans="1:11" x14ac:dyDescent="0.25">
      <c r="A266" s="12" t="str">
        <f>IF(A265="","",IF(H265&lt;=0,"",IF(A265&gt;=$C$6,"",A265+1)))</f>
        <v/>
      </c>
      <c r="B266" s="11" t="str">
        <f>IF(A266="","",EDATE($C$7,A266))</f>
        <v/>
      </c>
      <c r="C266" s="8" t="str">
        <f>IF(A266="","",H265)</f>
        <v/>
      </c>
      <c r="D266" s="8" t="str">
        <f>IF(A266="","",ROUND(E266+F266,2))</f>
        <v/>
      </c>
      <c r="E266" s="8" t="str">
        <f>IF(A266="","",ROUND(C266*$C$5/12,2))</f>
        <v/>
      </c>
      <c r="F266" s="8" t="str">
        <f>IF(A266="","",IF(OR(A266=$C$6,IF($C$8="Annuity",ROUND(J266-E266,2),J266)&gt;C266),C266,IF($C$8="Annuity",ROUND(J266-E266,2),J266)))</f>
        <v/>
      </c>
      <c r="G266" s="4"/>
      <c r="H266" s="8" t="str">
        <f>IF(A266="","",ROUND(C266-F266-MIN(G266+0,C266-F266),2))</f>
        <v/>
      </c>
      <c r="I266" s="10"/>
      <c r="J266" s="8" t="str">
        <f>IF(A266="","",IF(AND($C$9="Reduce the payment",G265+0&gt;0),IF($C$8="Annuity",IF($C$5=0,ROUND(C266/($C$6-A266+1),2),ROUND(C266*$C$5/12/(1-(1+$C$5/12)^(-($C$6-A266+1))),2)),ROUND(C266/($C$6-A266+1),2)),J265))</f>
        <v/>
      </c>
      <c r="K266" s="3" t="str">
        <f>IF(A266="","",YEAR(B266))</f>
        <v/>
      </c>
    </row>
    <row r="267" spans="1:11" x14ac:dyDescent="0.25">
      <c r="A267" s="12" t="str">
        <f>IF(A266="","",IF(H266&lt;=0,"",IF(A266&gt;=$C$6,"",A266+1)))</f>
        <v/>
      </c>
      <c r="B267" s="11" t="str">
        <f>IF(A267="","",EDATE($C$7,A267))</f>
        <v/>
      </c>
      <c r="C267" s="8" t="str">
        <f>IF(A267="","",H266)</f>
        <v/>
      </c>
      <c r="D267" s="8" t="str">
        <f>IF(A267="","",ROUND(E267+F267,2))</f>
        <v/>
      </c>
      <c r="E267" s="8" t="str">
        <f>IF(A267="","",ROUND(C267*$C$5/12,2))</f>
        <v/>
      </c>
      <c r="F267" s="8" t="str">
        <f>IF(A267="","",IF(OR(A267=$C$6,IF($C$8="Annuity",ROUND(J267-E267,2),J267)&gt;C267),C267,IF($C$8="Annuity",ROUND(J267-E267,2),J267)))</f>
        <v/>
      </c>
      <c r="G267" s="4"/>
      <c r="H267" s="8" t="str">
        <f>IF(A267="","",ROUND(C267-F267-MIN(G267+0,C267-F267),2))</f>
        <v/>
      </c>
      <c r="I267" s="10"/>
      <c r="J267" s="8" t="str">
        <f>IF(A267="","",IF(AND($C$9="Reduce the payment",G266+0&gt;0),IF($C$8="Annuity",IF($C$5=0,ROUND(C267/($C$6-A267+1),2),ROUND(C267*$C$5/12/(1-(1+$C$5/12)^(-($C$6-A267+1))),2)),ROUND(C267/($C$6-A267+1),2)),J266))</f>
        <v/>
      </c>
      <c r="K267" s="3" t="str">
        <f>IF(A267="","",YEAR(B267))</f>
        <v/>
      </c>
    </row>
    <row r="268" spans="1:11" x14ac:dyDescent="0.25">
      <c r="A268" s="12" t="str">
        <f>IF(A267="","",IF(H267&lt;=0,"",IF(A267&gt;=$C$6,"",A267+1)))</f>
        <v/>
      </c>
      <c r="B268" s="11" t="str">
        <f>IF(A268="","",EDATE($C$7,A268))</f>
        <v/>
      </c>
      <c r="C268" s="8" t="str">
        <f>IF(A268="","",H267)</f>
        <v/>
      </c>
      <c r="D268" s="8" t="str">
        <f>IF(A268="","",ROUND(E268+F268,2))</f>
        <v/>
      </c>
      <c r="E268" s="8" t="str">
        <f>IF(A268="","",ROUND(C268*$C$5/12,2))</f>
        <v/>
      </c>
      <c r="F268" s="8" t="str">
        <f>IF(A268="","",IF(OR(A268=$C$6,IF($C$8="Annuity",ROUND(J268-E268,2),J268)&gt;C268),C268,IF($C$8="Annuity",ROUND(J268-E268,2),J268)))</f>
        <v/>
      </c>
      <c r="G268" s="4"/>
      <c r="H268" s="8" t="str">
        <f>IF(A268="","",ROUND(C268-F268-MIN(G268+0,C268-F268),2))</f>
        <v/>
      </c>
      <c r="I268" s="10"/>
      <c r="J268" s="8" t="str">
        <f>IF(A268="","",IF(AND($C$9="Reduce the payment",G267+0&gt;0),IF($C$8="Annuity",IF($C$5=0,ROUND(C268/($C$6-A268+1),2),ROUND(C268*$C$5/12/(1-(1+$C$5/12)^(-($C$6-A268+1))),2)),ROUND(C268/($C$6-A268+1),2)),J267))</f>
        <v/>
      </c>
      <c r="K268" s="3" t="str">
        <f>IF(A268="","",YEAR(B268))</f>
        <v/>
      </c>
    </row>
    <row r="269" spans="1:11" x14ac:dyDescent="0.25">
      <c r="A269" s="12" t="str">
        <f>IF(A268="","",IF(H268&lt;=0,"",IF(A268&gt;=$C$6,"",A268+1)))</f>
        <v/>
      </c>
      <c r="B269" s="11" t="str">
        <f>IF(A269="","",EDATE($C$7,A269))</f>
        <v/>
      </c>
      <c r="C269" s="8" t="str">
        <f>IF(A269="","",H268)</f>
        <v/>
      </c>
      <c r="D269" s="8" t="str">
        <f>IF(A269="","",ROUND(E269+F269,2))</f>
        <v/>
      </c>
      <c r="E269" s="8" t="str">
        <f>IF(A269="","",ROUND(C269*$C$5/12,2))</f>
        <v/>
      </c>
      <c r="F269" s="8" t="str">
        <f>IF(A269="","",IF(OR(A269=$C$6,IF($C$8="Annuity",ROUND(J269-E269,2),J269)&gt;C269),C269,IF($C$8="Annuity",ROUND(J269-E269,2),J269)))</f>
        <v/>
      </c>
      <c r="G269" s="4"/>
      <c r="H269" s="8" t="str">
        <f>IF(A269="","",ROUND(C269-F269-MIN(G269+0,C269-F269),2))</f>
        <v/>
      </c>
      <c r="I269" s="10"/>
      <c r="J269" s="8" t="str">
        <f>IF(A269="","",IF(AND($C$9="Reduce the payment",G268+0&gt;0),IF($C$8="Annuity",IF($C$5=0,ROUND(C269/($C$6-A269+1),2),ROUND(C269*$C$5/12/(1-(1+$C$5/12)^(-($C$6-A269+1))),2)),ROUND(C269/($C$6-A269+1),2)),J268))</f>
        <v/>
      </c>
      <c r="K269" s="3" t="str">
        <f>IF(A269="","",YEAR(B269))</f>
        <v/>
      </c>
    </row>
    <row r="270" spans="1:11" x14ac:dyDescent="0.25">
      <c r="A270" s="12" t="str">
        <f>IF(A269="","",IF(H269&lt;=0,"",IF(A269&gt;=$C$6,"",A269+1)))</f>
        <v/>
      </c>
      <c r="B270" s="11" t="str">
        <f>IF(A270="","",EDATE($C$7,A270))</f>
        <v/>
      </c>
      <c r="C270" s="8" t="str">
        <f>IF(A270="","",H269)</f>
        <v/>
      </c>
      <c r="D270" s="8" t="str">
        <f>IF(A270="","",ROUND(E270+F270,2))</f>
        <v/>
      </c>
      <c r="E270" s="8" t="str">
        <f>IF(A270="","",ROUND(C270*$C$5/12,2))</f>
        <v/>
      </c>
      <c r="F270" s="8" t="str">
        <f>IF(A270="","",IF(OR(A270=$C$6,IF($C$8="Annuity",ROUND(J270-E270,2),J270)&gt;C270),C270,IF($C$8="Annuity",ROUND(J270-E270,2),J270)))</f>
        <v/>
      </c>
      <c r="G270" s="4"/>
      <c r="H270" s="8" t="str">
        <f>IF(A270="","",ROUND(C270-F270-MIN(G270+0,C270-F270),2))</f>
        <v/>
      </c>
      <c r="I270" s="10"/>
      <c r="J270" s="8" t="str">
        <f>IF(A270="","",IF(AND($C$9="Reduce the payment",G269+0&gt;0),IF($C$8="Annuity",IF($C$5=0,ROUND(C270/($C$6-A270+1),2),ROUND(C270*$C$5/12/(1-(1+$C$5/12)^(-($C$6-A270+1))),2)),ROUND(C270/($C$6-A270+1),2)),J269))</f>
        <v/>
      </c>
      <c r="K270" s="3" t="str">
        <f>IF(A270="","",YEAR(B270))</f>
        <v/>
      </c>
    </row>
    <row r="271" spans="1:11" x14ac:dyDescent="0.25">
      <c r="A271" s="12" t="str">
        <f>IF(A270="","",IF(H270&lt;=0,"",IF(A270&gt;=$C$6,"",A270+1)))</f>
        <v/>
      </c>
      <c r="B271" s="11" t="str">
        <f>IF(A271="","",EDATE($C$7,A271))</f>
        <v/>
      </c>
      <c r="C271" s="8" t="str">
        <f>IF(A271="","",H270)</f>
        <v/>
      </c>
      <c r="D271" s="8" t="str">
        <f>IF(A271="","",ROUND(E271+F271,2))</f>
        <v/>
      </c>
      <c r="E271" s="8" t="str">
        <f>IF(A271="","",ROUND(C271*$C$5/12,2))</f>
        <v/>
      </c>
      <c r="F271" s="8" t="str">
        <f>IF(A271="","",IF(OR(A271=$C$6,IF($C$8="Annuity",ROUND(J271-E271,2),J271)&gt;C271),C271,IF($C$8="Annuity",ROUND(J271-E271,2),J271)))</f>
        <v/>
      </c>
      <c r="G271" s="4"/>
      <c r="H271" s="8" t="str">
        <f>IF(A271="","",ROUND(C271-F271-MIN(G271+0,C271-F271),2))</f>
        <v/>
      </c>
      <c r="I271" s="10"/>
      <c r="J271" s="8" t="str">
        <f>IF(A271="","",IF(AND($C$9="Reduce the payment",G270+0&gt;0),IF($C$8="Annuity",IF($C$5=0,ROUND(C271/($C$6-A271+1),2),ROUND(C271*$C$5/12/(1-(1+$C$5/12)^(-($C$6-A271+1))),2)),ROUND(C271/($C$6-A271+1),2)),J270))</f>
        <v/>
      </c>
      <c r="K271" s="3" t="str">
        <f>IF(A271="","",YEAR(B271))</f>
        <v/>
      </c>
    </row>
    <row r="272" spans="1:11" x14ac:dyDescent="0.25">
      <c r="A272" s="12" t="str">
        <f>IF(A271="","",IF(H271&lt;=0,"",IF(A271&gt;=$C$6,"",A271+1)))</f>
        <v/>
      </c>
      <c r="B272" s="11" t="str">
        <f>IF(A272="","",EDATE($C$7,A272))</f>
        <v/>
      </c>
      <c r="C272" s="8" t="str">
        <f>IF(A272="","",H271)</f>
        <v/>
      </c>
      <c r="D272" s="8" t="str">
        <f>IF(A272="","",ROUND(E272+F272,2))</f>
        <v/>
      </c>
      <c r="E272" s="8" t="str">
        <f>IF(A272="","",ROUND(C272*$C$5/12,2))</f>
        <v/>
      </c>
      <c r="F272" s="8" t="str">
        <f>IF(A272="","",IF(OR(A272=$C$6,IF($C$8="Annuity",ROUND(J272-E272,2),J272)&gt;C272),C272,IF($C$8="Annuity",ROUND(J272-E272,2),J272)))</f>
        <v/>
      </c>
      <c r="G272" s="4"/>
      <c r="H272" s="8" t="str">
        <f>IF(A272="","",ROUND(C272-F272-MIN(G272+0,C272-F272),2))</f>
        <v/>
      </c>
      <c r="I272" s="10"/>
      <c r="J272" s="8" t="str">
        <f>IF(A272="","",IF(AND($C$9="Reduce the payment",G271+0&gt;0),IF($C$8="Annuity",IF($C$5=0,ROUND(C272/($C$6-A272+1),2),ROUND(C272*$C$5/12/(1-(1+$C$5/12)^(-($C$6-A272+1))),2)),ROUND(C272/($C$6-A272+1),2)),J271))</f>
        <v/>
      </c>
      <c r="K272" s="3" t="str">
        <f>IF(A272="","",YEAR(B272))</f>
        <v/>
      </c>
    </row>
    <row r="273" spans="1:11" x14ac:dyDescent="0.25">
      <c r="A273" s="12" t="str">
        <f>IF(A272="","",IF(H272&lt;=0,"",IF(A272&gt;=$C$6,"",A272+1)))</f>
        <v/>
      </c>
      <c r="B273" s="11" t="str">
        <f>IF(A273="","",EDATE($C$7,A273))</f>
        <v/>
      </c>
      <c r="C273" s="8" t="str">
        <f>IF(A273="","",H272)</f>
        <v/>
      </c>
      <c r="D273" s="8" t="str">
        <f>IF(A273="","",ROUND(E273+F273,2))</f>
        <v/>
      </c>
      <c r="E273" s="8" t="str">
        <f>IF(A273="","",ROUND(C273*$C$5/12,2))</f>
        <v/>
      </c>
      <c r="F273" s="8" t="str">
        <f>IF(A273="","",IF(OR(A273=$C$6,IF($C$8="Annuity",ROUND(J273-E273,2),J273)&gt;C273),C273,IF($C$8="Annuity",ROUND(J273-E273,2),J273)))</f>
        <v/>
      </c>
      <c r="G273" s="4"/>
      <c r="H273" s="8" t="str">
        <f>IF(A273="","",ROUND(C273-F273-MIN(G273+0,C273-F273),2))</f>
        <v/>
      </c>
      <c r="I273" s="10"/>
      <c r="J273" s="8" t="str">
        <f>IF(A273="","",IF(AND($C$9="Reduce the payment",G272+0&gt;0),IF($C$8="Annuity",IF($C$5=0,ROUND(C273/($C$6-A273+1),2),ROUND(C273*$C$5/12/(1-(1+$C$5/12)^(-($C$6-A273+1))),2)),ROUND(C273/($C$6-A273+1),2)),J272))</f>
        <v/>
      </c>
      <c r="K273" s="3" t="str">
        <f>IF(A273="","",YEAR(B273))</f>
        <v/>
      </c>
    </row>
    <row r="274" spans="1:11" x14ac:dyDescent="0.25">
      <c r="A274" s="12" t="str">
        <f>IF(A273="","",IF(H273&lt;=0,"",IF(A273&gt;=$C$6,"",A273+1)))</f>
        <v/>
      </c>
      <c r="B274" s="11" t="str">
        <f>IF(A274="","",EDATE($C$7,A274))</f>
        <v/>
      </c>
      <c r="C274" s="8" t="str">
        <f>IF(A274="","",H273)</f>
        <v/>
      </c>
      <c r="D274" s="8" t="str">
        <f>IF(A274="","",ROUND(E274+F274,2))</f>
        <v/>
      </c>
      <c r="E274" s="8" t="str">
        <f>IF(A274="","",ROUND(C274*$C$5/12,2))</f>
        <v/>
      </c>
      <c r="F274" s="8" t="str">
        <f>IF(A274="","",IF(OR(A274=$C$6,IF($C$8="Annuity",ROUND(J274-E274,2),J274)&gt;C274),C274,IF($C$8="Annuity",ROUND(J274-E274,2),J274)))</f>
        <v/>
      </c>
      <c r="G274" s="4"/>
      <c r="H274" s="8" t="str">
        <f>IF(A274="","",ROUND(C274-F274-MIN(G274+0,C274-F274),2))</f>
        <v/>
      </c>
      <c r="I274" s="10"/>
      <c r="J274" s="8" t="str">
        <f>IF(A274="","",IF(AND($C$9="Reduce the payment",G273+0&gt;0),IF($C$8="Annuity",IF($C$5=0,ROUND(C274/($C$6-A274+1),2),ROUND(C274*$C$5/12/(1-(1+$C$5/12)^(-($C$6-A274+1))),2)),ROUND(C274/($C$6-A274+1),2)),J273))</f>
        <v/>
      </c>
      <c r="K274" s="3" t="str">
        <f>IF(A274="","",YEAR(B274))</f>
        <v/>
      </c>
    </row>
    <row r="275" spans="1:11" x14ac:dyDescent="0.25">
      <c r="A275" s="12" t="str">
        <f>IF(A274="","",IF(H274&lt;=0,"",IF(A274&gt;=$C$6,"",A274+1)))</f>
        <v/>
      </c>
      <c r="B275" s="11" t="str">
        <f>IF(A275="","",EDATE($C$7,A275))</f>
        <v/>
      </c>
      <c r="C275" s="8" t="str">
        <f>IF(A275="","",H274)</f>
        <v/>
      </c>
      <c r="D275" s="8" t="str">
        <f>IF(A275="","",ROUND(E275+F275,2))</f>
        <v/>
      </c>
      <c r="E275" s="8" t="str">
        <f>IF(A275="","",ROUND(C275*$C$5/12,2))</f>
        <v/>
      </c>
      <c r="F275" s="8" t="str">
        <f>IF(A275="","",IF(OR(A275=$C$6,IF($C$8="Annuity",ROUND(J275-E275,2),J275)&gt;C275),C275,IF($C$8="Annuity",ROUND(J275-E275,2),J275)))</f>
        <v/>
      </c>
      <c r="G275" s="4"/>
      <c r="H275" s="8" t="str">
        <f>IF(A275="","",ROUND(C275-F275-MIN(G275+0,C275-F275),2))</f>
        <v/>
      </c>
      <c r="I275" s="10"/>
      <c r="J275" s="8" t="str">
        <f>IF(A275="","",IF(AND($C$9="Reduce the payment",G274+0&gt;0),IF($C$8="Annuity",IF($C$5=0,ROUND(C275/($C$6-A275+1),2),ROUND(C275*$C$5/12/(1-(1+$C$5/12)^(-($C$6-A275+1))),2)),ROUND(C275/($C$6-A275+1),2)),J274))</f>
        <v/>
      </c>
      <c r="K275" s="3" t="str">
        <f>IF(A275="","",YEAR(B275))</f>
        <v/>
      </c>
    </row>
    <row r="276" spans="1:11" x14ac:dyDescent="0.25">
      <c r="A276" s="12" t="str">
        <f>IF(A275="","",IF(H275&lt;=0,"",IF(A275&gt;=$C$6,"",A275+1)))</f>
        <v/>
      </c>
      <c r="B276" s="11" t="str">
        <f>IF(A276="","",EDATE($C$7,A276))</f>
        <v/>
      </c>
      <c r="C276" s="8" t="str">
        <f>IF(A276="","",H275)</f>
        <v/>
      </c>
      <c r="D276" s="8" t="str">
        <f>IF(A276="","",ROUND(E276+F276,2))</f>
        <v/>
      </c>
      <c r="E276" s="8" t="str">
        <f>IF(A276="","",ROUND(C276*$C$5/12,2))</f>
        <v/>
      </c>
      <c r="F276" s="8" t="str">
        <f>IF(A276="","",IF(OR(A276=$C$6,IF($C$8="Annuity",ROUND(J276-E276,2),J276)&gt;C276),C276,IF($C$8="Annuity",ROUND(J276-E276,2),J276)))</f>
        <v/>
      </c>
      <c r="G276" s="4"/>
      <c r="H276" s="8" t="str">
        <f>IF(A276="","",ROUND(C276-F276-MIN(G276+0,C276-F276),2))</f>
        <v/>
      </c>
      <c r="I276" s="10"/>
      <c r="J276" s="8" t="str">
        <f>IF(A276="","",IF(AND($C$9="Reduce the payment",G275+0&gt;0),IF($C$8="Annuity",IF($C$5=0,ROUND(C276/($C$6-A276+1),2),ROUND(C276*$C$5/12/(1-(1+$C$5/12)^(-($C$6-A276+1))),2)),ROUND(C276/($C$6-A276+1),2)),J275))</f>
        <v/>
      </c>
      <c r="K276" s="3" t="str">
        <f>IF(A276="","",YEAR(B276))</f>
        <v/>
      </c>
    </row>
    <row r="277" spans="1:11" x14ac:dyDescent="0.25">
      <c r="A277" s="12" t="str">
        <f>IF(A276="","",IF(H276&lt;=0,"",IF(A276&gt;=$C$6,"",A276+1)))</f>
        <v/>
      </c>
      <c r="B277" s="11" t="str">
        <f>IF(A277="","",EDATE($C$7,A277))</f>
        <v/>
      </c>
      <c r="C277" s="8" t="str">
        <f>IF(A277="","",H276)</f>
        <v/>
      </c>
      <c r="D277" s="8" t="str">
        <f>IF(A277="","",ROUND(E277+F277,2))</f>
        <v/>
      </c>
      <c r="E277" s="8" t="str">
        <f>IF(A277="","",ROUND(C277*$C$5/12,2))</f>
        <v/>
      </c>
      <c r="F277" s="8" t="str">
        <f>IF(A277="","",IF(OR(A277=$C$6,IF($C$8="Annuity",ROUND(J277-E277,2),J277)&gt;C277),C277,IF($C$8="Annuity",ROUND(J277-E277,2),J277)))</f>
        <v/>
      </c>
      <c r="G277" s="4"/>
      <c r="H277" s="8" t="str">
        <f>IF(A277="","",ROUND(C277-F277-MIN(G277+0,C277-F277),2))</f>
        <v/>
      </c>
      <c r="I277" s="10"/>
      <c r="J277" s="8" t="str">
        <f>IF(A277="","",IF(AND($C$9="Reduce the payment",G276+0&gt;0),IF($C$8="Annuity",IF($C$5=0,ROUND(C277/($C$6-A277+1),2),ROUND(C277*$C$5/12/(1-(1+$C$5/12)^(-($C$6-A277+1))),2)),ROUND(C277/($C$6-A277+1),2)),J276))</f>
        <v/>
      </c>
      <c r="K277" s="3" t="str">
        <f>IF(A277="","",YEAR(B277))</f>
        <v/>
      </c>
    </row>
    <row r="278" spans="1:11" x14ac:dyDescent="0.25">
      <c r="A278" s="12" t="str">
        <f>IF(A277="","",IF(H277&lt;=0,"",IF(A277&gt;=$C$6,"",A277+1)))</f>
        <v/>
      </c>
      <c r="B278" s="11" t="str">
        <f>IF(A278="","",EDATE($C$7,A278))</f>
        <v/>
      </c>
      <c r="C278" s="8" t="str">
        <f>IF(A278="","",H277)</f>
        <v/>
      </c>
      <c r="D278" s="8" t="str">
        <f>IF(A278="","",ROUND(E278+F278,2))</f>
        <v/>
      </c>
      <c r="E278" s="8" t="str">
        <f>IF(A278="","",ROUND(C278*$C$5/12,2))</f>
        <v/>
      </c>
      <c r="F278" s="8" t="str">
        <f>IF(A278="","",IF(OR(A278=$C$6,IF($C$8="Annuity",ROUND(J278-E278,2),J278)&gt;C278),C278,IF($C$8="Annuity",ROUND(J278-E278,2),J278)))</f>
        <v/>
      </c>
      <c r="G278" s="4"/>
      <c r="H278" s="8" t="str">
        <f>IF(A278="","",ROUND(C278-F278-MIN(G278+0,C278-F278),2))</f>
        <v/>
      </c>
      <c r="I278" s="10"/>
      <c r="J278" s="8" t="str">
        <f>IF(A278="","",IF(AND($C$9="Reduce the payment",G277+0&gt;0),IF($C$8="Annuity",IF($C$5=0,ROUND(C278/($C$6-A278+1),2),ROUND(C278*$C$5/12/(1-(1+$C$5/12)^(-($C$6-A278+1))),2)),ROUND(C278/($C$6-A278+1),2)),J277))</f>
        <v/>
      </c>
      <c r="K278" s="3" t="str">
        <f>IF(A278="","",YEAR(B278))</f>
        <v/>
      </c>
    </row>
    <row r="279" spans="1:11" x14ac:dyDescent="0.25">
      <c r="A279" s="12" t="str">
        <f>IF(A278="","",IF(H278&lt;=0,"",IF(A278&gt;=$C$6,"",A278+1)))</f>
        <v/>
      </c>
      <c r="B279" s="11" t="str">
        <f>IF(A279="","",EDATE($C$7,A279))</f>
        <v/>
      </c>
      <c r="C279" s="8" t="str">
        <f>IF(A279="","",H278)</f>
        <v/>
      </c>
      <c r="D279" s="8" t="str">
        <f>IF(A279="","",ROUND(E279+F279,2))</f>
        <v/>
      </c>
      <c r="E279" s="8" t="str">
        <f>IF(A279="","",ROUND(C279*$C$5/12,2))</f>
        <v/>
      </c>
      <c r="F279" s="8" t="str">
        <f>IF(A279="","",IF(OR(A279=$C$6,IF($C$8="Annuity",ROUND(J279-E279,2),J279)&gt;C279),C279,IF($C$8="Annuity",ROUND(J279-E279,2),J279)))</f>
        <v/>
      </c>
      <c r="G279" s="4"/>
      <c r="H279" s="8" t="str">
        <f>IF(A279="","",ROUND(C279-F279-MIN(G279+0,C279-F279),2))</f>
        <v/>
      </c>
      <c r="I279" s="10"/>
      <c r="J279" s="8" t="str">
        <f>IF(A279="","",IF(AND($C$9="Reduce the payment",G278+0&gt;0),IF($C$8="Annuity",IF($C$5=0,ROUND(C279/($C$6-A279+1),2),ROUND(C279*$C$5/12/(1-(1+$C$5/12)^(-($C$6-A279+1))),2)),ROUND(C279/($C$6-A279+1),2)),J278))</f>
        <v/>
      </c>
      <c r="K279" s="3" t="str">
        <f>IF(A279="","",YEAR(B279))</f>
        <v/>
      </c>
    </row>
    <row r="280" spans="1:11" x14ac:dyDescent="0.25">
      <c r="A280" s="12" t="str">
        <f>IF(A279="","",IF(H279&lt;=0,"",IF(A279&gt;=$C$6,"",A279+1)))</f>
        <v/>
      </c>
      <c r="B280" s="11" t="str">
        <f>IF(A280="","",EDATE($C$7,A280))</f>
        <v/>
      </c>
      <c r="C280" s="8" t="str">
        <f>IF(A280="","",H279)</f>
        <v/>
      </c>
      <c r="D280" s="8" t="str">
        <f>IF(A280="","",ROUND(E280+F280,2))</f>
        <v/>
      </c>
      <c r="E280" s="8" t="str">
        <f>IF(A280="","",ROUND(C280*$C$5/12,2))</f>
        <v/>
      </c>
      <c r="F280" s="8" t="str">
        <f>IF(A280="","",IF(OR(A280=$C$6,IF($C$8="Annuity",ROUND(J280-E280,2),J280)&gt;C280),C280,IF($C$8="Annuity",ROUND(J280-E280,2),J280)))</f>
        <v/>
      </c>
      <c r="G280" s="4"/>
      <c r="H280" s="8" t="str">
        <f>IF(A280="","",ROUND(C280-F280-MIN(G280+0,C280-F280),2))</f>
        <v/>
      </c>
      <c r="I280" s="10"/>
      <c r="J280" s="8" t="str">
        <f>IF(A280="","",IF(AND($C$9="Reduce the payment",G279+0&gt;0),IF($C$8="Annuity",IF($C$5=0,ROUND(C280/($C$6-A280+1),2),ROUND(C280*$C$5/12/(1-(1+$C$5/12)^(-($C$6-A280+1))),2)),ROUND(C280/($C$6-A280+1),2)),J279))</f>
        <v/>
      </c>
      <c r="K280" s="3" t="str">
        <f>IF(A280="","",YEAR(B280))</f>
        <v/>
      </c>
    </row>
    <row r="281" spans="1:11" x14ac:dyDescent="0.25">
      <c r="A281" s="12" t="str">
        <f>IF(A280="","",IF(H280&lt;=0,"",IF(A280&gt;=$C$6,"",A280+1)))</f>
        <v/>
      </c>
      <c r="B281" s="11" t="str">
        <f>IF(A281="","",EDATE($C$7,A281))</f>
        <v/>
      </c>
      <c r="C281" s="8" t="str">
        <f>IF(A281="","",H280)</f>
        <v/>
      </c>
      <c r="D281" s="8" t="str">
        <f>IF(A281="","",ROUND(E281+F281,2))</f>
        <v/>
      </c>
      <c r="E281" s="8" t="str">
        <f>IF(A281="","",ROUND(C281*$C$5/12,2))</f>
        <v/>
      </c>
      <c r="F281" s="8" t="str">
        <f>IF(A281="","",IF(OR(A281=$C$6,IF($C$8="Annuity",ROUND(J281-E281,2),J281)&gt;C281),C281,IF($C$8="Annuity",ROUND(J281-E281,2),J281)))</f>
        <v/>
      </c>
      <c r="G281" s="4"/>
      <c r="H281" s="8" t="str">
        <f>IF(A281="","",ROUND(C281-F281-MIN(G281+0,C281-F281),2))</f>
        <v/>
      </c>
      <c r="I281" s="10"/>
      <c r="J281" s="8" t="str">
        <f>IF(A281="","",IF(AND($C$9="Reduce the payment",G280+0&gt;0),IF($C$8="Annuity",IF($C$5=0,ROUND(C281/($C$6-A281+1),2),ROUND(C281*$C$5/12/(1-(1+$C$5/12)^(-($C$6-A281+1))),2)),ROUND(C281/($C$6-A281+1),2)),J280))</f>
        <v/>
      </c>
      <c r="K281" s="3" t="str">
        <f>IF(A281="","",YEAR(B281))</f>
        <v/>
      </c>
    </row>
    <row r="282" spans="1:11" x14ac:dyDescent="0.25">
      <c r="A282" s="12" t="str">
        <f>IF(A281="","",IF(H281&lt;=0,"",IF(A281&gt;=$C$6,"",A281+1)))</f>
        <v/>
      </c>
      <c r="B282" s="11" t="str">
        <f>IF(A282="","",EDATE($C$7,A282))</f>
        <v/>
      </c>
      <c r="C282" s="8" t="str">
        <f>IF(A282="","",H281)</f>
        <v/>
      </c>
      <c r="D282" s="8" t="str">
        <f>IF(A282="","",ROUND(E282+F282,2))</f>
        <v/>
      </c>
      <c r="E282" s="8" t="str">
        <f>IF(A282="","",ROUND(C282*$C$5/12,2))</f>
        <v/>
      </c>
      <c r="F282" s="8" t="str">
        <f>IF(A282="","",IF(OR(A282=$C$6,IF($C$8="Annuity",ROUND(J282-E282,2),J282)&gt;C282),C282,IF($C$8="Annuity",ROUND(J282-E282,2),J282)))</f>
        <v/>
      </c>
      <c r="G282" s="4"/>
      <c r="H282" s="8" t="str">
        <f>IF(A282="","",ROUND(C282-F282-MIN(G282+0,C282-F282),2))</f>
        <v/>
      </c>
      <c r="I282" s="10"/>
      <c r="J282" s="8" t="str">
        <f>IF(A282="","",IF(AND($C$9="Reduce the payment",G281+0&gt;0),IF($C$8="Annuity",IF($C$5=0,ROUND(C282/($C$6-A282+1),2),ROUND(C282*$C$5/12/(1-(1+$C$5/12)^(-($C$6-A282+1))),2)),ROUND(C282/($C$6-A282+1),2)),J281))</f>
        <v/>
      </c>
      <c r="K282" s="3" t="str">
        <f>IF(A282="","",YEAR(B282))</f>
        <v/>
      </c>
    </row>
    <row r="283" spans="1:11" x14ac:dyDescent="0.25">
      <c r="A283" s="12" t="str">
        <f>IF(A282="","",IF(H282&lt;=0,"",IF(A282&gt;=$C$6,"",A282+1)))</f>
        <v/>
      </c>
      <c r="B283" s="11" t="str">
        <f>IF(A283="","",EDATE($C$7,A283))</f>
        <v/>
      </c>
      <c r="C283" s="8" t="str">
        <f>IF(A283="","",H282)</f>
        <v/>
      </c>
      <c r="D283" s="8" t="str">
        <f>IF(A283="","",ROUND(E283+F283,2))</f>
        <v/>
      </c>
      <c r="E283" s="8" t="str">
        <f>IF(A283="","",ROUND(C283*$C$5/12,2))</f>
        <v/>
      </c>
      <c r="F283" s="8" t="str">
        <f>IF(A283="","",IF(OR(A283=$C$6,IF($C$8="Annuity",ROUND(J283-E283,2),J283)&gt;C283),C283,IF($C$8="Annuity",ROUND(J283-E283,2),J283)))</f>
        <v/>
      </c>
      <c r="G283" s="4"/>
      <c r="H283" s="8" t="str">
        <f>IF(A283="","",ROUND(C283-F283-MIN(G283+0,C283-F283),2))</f>
        <v/>
      </c>
      <c r="I283" s="10"/>
      <c r="J283" s="8" t="str">
        <f>IF(A283="","",IF(AND($C$9="Reduce the payment",G282+0&gt;0),IF($C$8="Annuity",IF($C$5=0,ROUND(C283/($C$6-A283+1),2),ROUND(C283*$C$5/12/(1-(1+$C$5/12)^(-($C$6-A283+1))),2)),ROUND(C283/($C$6-A283+1),2)),J282))</f>
        <v/>
      </c>
      <c r="K283" s="3" t="str">
        <f>IF(A283="","",YEAR(B283))</f>
        <v/>
      </c>
    </row>
    <row r="284" spans="1:11" x14ac:dyDescent="0.25">
      <c r="A284" s="12" t="str">
        <f>IF(A283="","",IF(H283&lt;=0,"",IF(A283&gt;=$C$6,"",A283+1)))</f>
        <v/>
      </c>
      <c r="B284" s="11" t="str">
        <f>IF(A284="","",EDATE($C$7,A284))</f>
        <v/>
      </c>
      <c r="C284" s="8" t="str">
        <f>IF(A284="","",H283)</f>
        <v/>
      </c>
      <c r="D284" s="8" t="str">
        <f>IF(A284="","",ROUND(E284+F284,2))</f>
        <v/>
      </c>
      <c r="E284" s="8" t="str">
        <f>IF(A284="","",ROUND(C284*$C$5/12,2))</f>
        <v/>
      </c>
      <c r="F284" s="8" t="str">
        <f>IF(A284="","",IF(OR(A284=$C$6,IF($C$8="Annuity",ROUND(J284-E284,2),J284)&gt;C284),C284,IF($C$8="Annuity",ROUND(J284-E284,2),J284)))</f>
        <v/>
      </c>
      <c r="G284" s="4"/>
      <c r="H284" s="8" t="str">
        <f>IF(A284="","",ROUND(C284-F284-MIN(G284+0,C284-F284),2))</f>
        <v/>
      </c>
      <c r="I284" s="10"/>
      <c r="J284" s="8" t="str">
        <f>IF(A284="","",IF(AND($C$9="Reduce the payment",G283+0&gt;0),IF($C$8="Annuity",IF($C$5=0,ROUND(C284/($C$6-A284+1),2),ROUND(C284*$C$5/12/(1-(1+$C$5/12)^(-($C$6-A284+1))),2)),ROUND(C284/($C$6-A284+1),2)),J283))</f>
        <v/>
      </c>
      <c r="K284" s="3" t="str">
        <f>IF(A284="","",YEAR(B284))</f>
        <v/>
      </c>
    </row>
    <row r="285" spans="1:11" x14ac:dyDescent="0.25">
      <c r="A285" s="12" t="str">
        <f>IF(A284="","",IF(H284&lt;=0,"",IF(A284&gt;=$C$6,"",A284+1)))</f>
        <v/>
      </c>
      <c r="B285" s="11" t="str">
        <f>IF(A285="","",EDATE($C$7,A285))</f>
        <v/>
      </c>
      <c r="C285" s="8" t="str">
        <f>IF(A285="","",H284)</f>
        <v/>
      </c>
      <c r="D285" s="8" t="str">
        <f>IF(A285="","",ROUND(E285+F285,2))</f>
        <v/>
      </c>
      <c r="E285" s="8" t="str">
        <f>IF(A285="","",ROUND(C285*$C$5/12,2))</f>
        <v/>
      </c>
      <c r="F285" s="8" t="str">
        <f>IF(A285="","",IF(OR(A285=$C$6,IF($C$8="Annuity",ROUND(J285-E285,2),J285)&gt;C285),C285,IF($C$8="Annuity",ROUND(J285-E285,2),J285)))</f>
        <v/>
      </c>
      <c r="G285" s="4"/>
      <c r="H285" s="8" t="str">
        <f>IF(A285="","",ROUND(C285-F285-MIN(G285+0,C285-F285),2))</f>
        <v/>
      </c>
      <c r="I285" s="10"/>
      <c r="J285" s="8" t="str">
        <f>IF(A285="","",IF(AND($C$9="Reduce the payment",G284+0&gt;0),IF($C$8="Annuity",IF($C$5=0,ROUND(C285/($C$6-A285+1),2),ROUND(C285*$C$5/12/(1-(1+$C$5/12)^(-($C$6-A285+1))),2)),ROUND(C285/($C$6-A285+1),2)),J284))</f>
        <v/>
      </c>
      <c r="K285" s="3" t="str">
        <f>IF(A285="","",YEAR(B285))</f>
        <v/>
      </c>
    </row>
    <row r="286" spans="1:11" x14ac:dyDescent="0.25">
      <c r="A286" s="12" t="str">
        <f>IF(A285="","",IF(H285&lt;=0,"",IF(A285&gt;=$C$6,"",A285+1)))</f>
        <v/>
      </c>
      <c r="B286" s="11" t="str">
        <f>IF(A286="","",EDATE($C$7,A286))</f>
        <v/>
      </c>
      <c r="C286" s="8" t="str">
        <f>IF(A286="","",H285)</f>
        <v/>
      </c>
      <c r="D286" s="8" t="str">
        <f>IF(A286="","",ROUND(E286+F286,2))</f>
        <v/>
      </c>
      <c r="E286" s="8" t="str">
        <f>IF(A286="","",ROUND(C286*$C$5/12,2))</f>
        <v/>
      </c>
      <c r="F286" s="8" t="str">
        <f>IF(A286="","",IF(OR(A286=$C$6,IF($C$8="Annuity",ROUND(J286-E286,2),J286)&gt;C286),C286,IF($C$8="Annuity",ROUND(J286-E286,2),J286)))</f>
        <v/>
      </c>
      <c r="G286" s="4"/>
      <c r="H286" s="8" t="str">
        <f>IF(A286="","",ROUND(C286-F286-MIN(G286+0,C286-F286),2))</f>
        <v/>
      </c>
      <c r="I286" s="10"/>
      <c r="J286" s="8" t="str">
        <f>IF(A286="","",IF(AND($C$9="Reduce the payment",G285+0&gt;0),IF($C$8="Annuity",IF($C$5=0,ROUND(C286/($C$6-A286+1),2),ROUND(C286*$C$5/12/(1-(1+$C$5/12)^(-($C$6-A286+1))),2)),ROUND(C286/($C$6-A286+1),2)),J285))</f>
        <v/>
      </c>
      <c r="K286" s="3" t="str">
        <f>IF(A286="","",YEAR(B286))</f>
        <v/>
      </c>
    </row>
    <row r="287" spans="1:11" x14ac:dyDescent="0.25">
      <c r="A287" s="12" t="str">
        <f>IF(A286="","",IF(H286&lt;=0,"",IF(A286&gt;=$C$6,"",A286+1)))</f>
        <v/>
      </c>
      <c r="B287" s="11" t="str">
        <f>IF(A287="","",EDATE($C$7,A287))</f>
        <v/>
      </c>
      <c r="C287" s="8" t="str">
        <f>IF(A287="","",H286)</f>
        <v/>
      </c>
      <c r="D287" s="8" t="str">
        <f>IF(A287="","",ROUND(E287+F287,2))</f>
        <v/>
      </c>
      <c r="E287" s="8" t="str">
        <f>IF(A287="","",ROUND(C287*$C$5/12,2))</f>
        <v/>
      </c>
      <c r="F287" s="8" t="str">
        <f>IF(A287="","",IF(OR(A287=$C$6,IF($C$8="Annuity",ROUND(J287-E287,2),J287)&gt;C287),C287,IF($C$8="Annuity",ROUND(J287-E287,2),J287)))</f>
        <v/>
      </c>
      <c r="G287" s="4"/>
      <c r="H287" s="8" t="str">
        <f>IF(A287="","",ROUND(C287-F287-MIN(G287+0,C287-F287),2))</f>
        <v/>
      </c>
      <c r="I287" s="10"/>
      <c r="J287" s="8" t="str">
        <f>IF(A287="","",IF(AND($C$9="Reduce the payment",G286+0&gt;0),IF($C$8="Annuity",IF($C$5=0,ROUND(C287/($C$6-A287+1),2),ROUND(C287*$C$5/12/(1-(1+$C$5/12)^(-($C$6-A287+1))),2)),ROUND(C287/($C$6-A287+1),2)),J286))</f>
        <v/>
      </c>
      <c r="K287" s="3" t="str">
        <f>IF(A287="","",YEAR(B287))</f>
        <v/>
      </c>
    </row>
    <row r="288" spans="1:11" x14ac:dyDescent="0.25">
      <c r="A288" s="12" t="str">
        <f>IF(A287="","",IF(H287&lt;=0,"",IF(A287&gt;=$C$6,"",A287+1)))</f>
        <v/>
      </c>
      <c r="B288" s="11" t="str">
        <f>IF(A288="","",EDATE($C$7,A288))</f>
        <v/>
      </c>
      <c r="C288" s="8" t="str">
        <f>IF(A288="","",H287)</f>
        <v/>
      </c>
      <c r="D288" s="8" t="str">
        <f>IF(A288="","",ROUND(E288+F288,2))</f>
        <v/>
      </c>
      <c r="E288" s="8" t="str">
        <f>IF(A288="","",ROUND(C288*$C$5/12,2))</f>
        <v/>
      </c>
      <c r="F288" s="8" t="str">
        <f>IF(A288="","",IF(OR(A288=$C$6,IF($C$8="Annuity",ROUND(J288-E288,2),J288)&gt;C288),C288,IF($C$8="Annuity",ROUND(J288-E288,2),J288)))</f>
        <v/>
      </c>
      <c r="G288" s="4"/>
      <c r="H288" s="8" t="str">
        <f>IF(A288="","",ROUND(C288-F288-MIN(G288+0,C288-F288),2))</f>
        <v/>
      </c>
      <c r="I288" s="10"/>
      <c r="J288" s="8" t="str">
        <f>IF(A288="","",IF(AND($C$9="Reduce the payment",G287+0&gt;0),IF($C$8="Annuity",IF($C$5=0,ROUND(C288/($C$6-A288+1),2),ROUND(C288*$C$5/12/(1-(1+$C$5/12)^(-($C$6-A288+1))),2)),ROUND(C288/($C$6-A288+1),2)),J287))</f>
        <v/>
      </c>
      <c r="K288" s="3" t="str">
        <f>IF(A288="","",YEAR(B288))</f>
        <v/>
      </c>
    </row>
    <row r="289" spans="1:11" x14ac:dyDescent="0.25">
      <c r="A289" s="12" t="str">
        <f>IF(A288="","",IF(H288&lt;=0,"",IF(A288&gt;=$C$6,"",A288+1)))</f>
        <v/>
      </c>
      <c r="B289" s="11" t="str">
        <f>IF(A289="","",EDATE($C$7,A289))</f>
        <v/>
      </c>
      <c r="C289" s="8" t="str">
        <f>IF(A289="","",H288)</f>
        <v/>
      </c>
      <c r="D289" s="8" t="str">
        <f>IF(A289="","",ROUND(E289+F289,2))</f>
        <v/>
      </c>
      <c r="E289" s="8" t="str">
        <f>IF(A289="","",ROUND(C289*$C$5/12,2))</f>
        <v/>
      </c>
      <c r="F289" s="8" t="str">
        <f>IF(A289="","",IF(OR(A289=$C$6,IF($C$8="Annuity",ROUND(J289-E289,2),J289)&gt;C289),C289,IF($C$8="Annuity",ROUND(J289-E289,2),J289)))</f>
        <v/>
      </c>
      <c r="G289" s="4"/>
      <c r="H289" s="8" t="str">
        <f>IF(A289="","",ROUND(C289-F289-MIN(G289+0,C289-F289),2))</f>
        <v/>
      </c>
      <c r="I289" s="10"/>
      <c r="J289" s="8" t="str">
        <f>IF(A289="","",IF(AND($C$9="Reduce the payment",G288+0&gt;0),IF($C$8="Annuity",IF($C$5=0,ROUND(C289/($C$6-A289+1),2),ROUND(C289*$C$5/12/(1-(1+$C$5/12)^(-($C$6-A289+1))),2)),ROUND(C289/($C$6-A289+1),2)),J288))</f>
        <v/>
      </c>
      <c r="K289" s="3" t="str">
        <f>IF(A289="","",YEAR(B289))</f>
        <v/>
      </c>
    </row>
    <row r="290" spans="1:11" x14ac:dyDescent="0.25">
      <c r="A290" s="12" t="str">
        <f>IF(A289="","",IF(H289&lt;=0,"",IF(A289&gt;=$C$6,"",A289+1)))</f>
        <v/>
      </c>
      <c r="B290" s="11" t="str">
        <f>IF(A290="","",EDATE($C$7,A290))</f>
        <v/>
      </c>
      <c r="C290" s="8" t="str">
        <f>IF(A290="","",H289)</f>
        <v/>
      </c>
      <c r="D290" s="8" t="str">
        <f>IF(A290="","",ROUND(E290+F290,2))</f>
        <v/>
      </c>
      <c r="E290" s="8" t="str">
        <f>IF(A290="","",ROUND(C290*$C$5/12,2))</f>
        <v/>
      </c>
      <c r="F290" s="8" t="str">
        <f>IF(A290="","",IF(OR(A290=$C$6,IF($C$8="Annuity",ROUND(J290-E290,2),J290)&gt;C290),C290,IF($C$8="Annuity",ROUND(J290-E290,2),J290)))</f>
        <v/>
      </c>
      <c r="G290" s="4"/>
      <c r="H290" s="8" t="str">
        <f>IF(A290="","",ROUND(C290-F290-MIN(G290+0,C290-F290),2))</f>
        <v/>
      </c>
      <c r="I290" s="10"/>
      <c r="J290" s="8" t="str">
        <f>IF(A290="","",IF(AND($C$9="Reduce the payment",G289+0&gt;0),IF($C$8="Annuity",IF($C$5=0,ROUND(C290/($C$6-A290+1),2),ROUND(C290*$C$5/12/(1-(1+$C$5/12)^(-($C$6-A290+1))),2)),ROUND(C290/($C$6-A290+1),2)),J289))</f>
        <v/>
      </c>
      <c r="K290" s="3" t="str">
        <f>IF(A290="","",YEAR(B290))</f>
        <v/>
      </c>
    </row>
    <row r="291" spans="1:11" x14ac:dyDescent="0.25">
      <c r="A291" s="12" t="str">
        <f>IF(A290="","",IF(H290&lt;=0,"",IF(A290&gt;=$C$6,"",A290+1)))</f>
        <v/>
      </c>
      <c r="B291" s="11" t="str">
        <f>IF(A291="","",EDATE($C$7,A291))</f>
        <v/>
      </c>
      <c r="C291" s="8" t="str">
        <f>IF(A291="","",H290)</f>
        <v/>
      </c>
      <c r="D291" s="8" t="str">
        <f>IF(A291="","",ROUND(E291+F291,2))</f>
        <v/>
      </c>
      <c r="E291" s="8" t="str">
        <f>IF(A291="","",ROUND(C291*$C$5/12,2))</f>
        <v/>
      </c>
      <c r="F291" s="8" t="str">
        <f>IF(A291="","",IF(OR(A291=$C$6,IF($C$8="Annuity",ROUND(J291-E291,2),J291)&gt;C291),C291,IF($C$8="Annuity",ROUND(J291-E291,2),J291)))</f>
        <v/>
      </c>
      <c r="G291" s="4"/>
      <c r="H291" s="8" t="str">
        <f>IF(A291="","",ROUND(C291-F291-MIN(G291+0,C291-F291),2))</f>
        <v/>
      </c>
      <c r="I291" s="10"/>
      <c r="J291" s="8" t="str">
        <f>IF(A291="","",IF(AND($C$9="Reduce the payment",G290+0&gt;0),IF($C$8="Annuity",IF($C$5=0,ROUND(C291/($C$6-A291+1),2),ROUND(C291*$C$5/12/(1-(1+$C$5/12)^(-($C$6-A291+1))),2)),ROUND(C291/($C$6-A291+1),2)),J290))</f>
        <v/>
      </c>
      <c r="K291" s="3" t="str">
        <f>IF(A291="","",YEAR(B291))</f>
        <v/>
      </c>
    </row>
    <row r="292" spans="1:11" x14ac:dyDescent="0.25">
      <c r="A292" s="12" t="str">
        <f>IF(A291="","",IF(H291&lt;=0,"",IF(A291&gt;=$C$6,"",A291+1)))</f>
        <v/>
      </c>
      <c r="B292" s="11" t="str">
        <f>IF(A292="","",EDATE($C$7,A292))</f>
        <v/>
      </c>
      <c r="C292" s="8" t="str">
        <f>IF(A292="","",H291)</f>
        <v/>
      </c>
      <c r="D292" s="8" t="str">
        <f>IF(A292="","",ROUND(E292+F292,2))</f>
        <v/>
      </c>
      <c r="E292" s="8" t="str">
        <f>IF(A292="","",ROUND(C292*$C$5/12,2))</f>
        <v/>
      </c>
      <c r="F292" s="8" t="str">
        <f>IF(A292="","",IF(OR(A292=$C$6,IF($C$8="Annuity",ROUND(J292-E292,2),J292)&gt;C292),C292,IF($C$8="Annuity",ROUND(J292-E292,2),J292)))</f>
        <v/>
      </c>
      <c r="G292" s="4"/>
      <c r="H292" s="8" t="str">
        <f>IF(A292="","",ROUND(C292-F292-MIN(G292+0,C292-F292),2))</f>
        <v/>
      </c>
      <c r="I292" s="10"/>
      <c r="J292" s="8" t="str">
        <f>IF(A292="","",IF(AND($C$9="Reduce the payment",G291+0&gt;0),IF($C$8="Annuity",IF($C$5=0,ROUND(C292/($C$6-A292+1),2),ROUND(C292*$C$5/12/(1-(1+$C$5/12)^(-($C$6-A292+1))),2)),ROUND(C292/($C$6-A292+1),2)),J291))</f>
        <v/>
      </c>
      <c r="K292" s="3" t="str">
        <f>IF(A292="","",YEAR(B292))</f>
        <v/>
      </c>
    </row>
    <row r="293" spans="1:11" x14ac:dyDescent="0.25">
      <c r="A293" s="12" t="str">
        <f>IF(A292="","",IF(H292&lt;=0,"",IF(A292&gt;=$C$6,"",A292+1)))</f>
        <v/>
      </c>
      <c r="B293" s="11" t="str">
        <f>IF(A293="","",EDATE($C$7,A293))</f>
        <v/>
      </c>
      <c r="C293" s="8" t="str">
        <f>IF(A293="","",H292)</f>
        <v/>
      </c>
      <c r="D293" s="8" t="str">
        <f>IF(A293="","",ROUND(E293+F293,2))</f>
        <v/>
      </c>
      <c r="E293" s="8" t="str">
        <f>IF(A293="","",ROUND(C293*$C$5/12,2))</f>
        <v/>
      </c>
      <c r="F293" s="8" t="str">
        <f>IF(A293="","",IF(OR(A293=$C$6,IF($C$8="Annuity",ROUND(J293-E293,2),J293)&gt;C293),C293,IF($C$8="Annuity",ROUND(J293-E293,2),J293)))</f>
        <v/>
      </c>
      <c r="G293" s="4"/>
      <c r="H293" s="8" t="str">
        <f>IF(A293="","",ROUND(C293-F293-MIN(G293+0,C293-F293),2))</f>
        <v/>
      </c>
      <c r="I293" s="10"/>
      <c r="J293" s="8" t="str">
        <f>IF(A293="","",IF(AND($C$9="Reduce the payment",G292+0&gt;0),IF($C$8="Annuity",IF($C$5=0,ROUND(C293/($C$6-A293+1),2),ROUND(C293*$C$5/12/(1-(1+$C$5/12)^(-($C$6-A293+1))),2)),ROUND(C293/($C$6-A293+1),2)),J292))</f>
        <v/>
      </c>
      <c r="K293" s="3" t="str">
        <f>IF(A293="","",YEAR(B293))</f>
        <v/>
      </c>
    </row>
    <row r="294" spans="1:11" x14ac:dyDescent="0.25">
      <c r="A294" s="12" t="str">
        <f>IF(A293="","",IF(H293&lt;=0,"",IF(A293&gt;=$C$6,"",A293+1)))</f>
        <v/>
      </c>
      <c r="B294" s="11" t="str">
        <f>IF(A294="","",EDATE($C$7,A294))</f>
        <v/>
      </c>
      <c r="C294" s="8" t="str">
        <f>IF(A294="","",H293)</f>
        <v/>
      </c>
      <c r="D294" s="8" t="str">
        <f>IF(A294="","",ROUND(E294+F294,2))</f>
        <v/>
      </c>
      <c r="E294" s="8" t="str">
        <f>IF(A294="","",ROUND(C294*$C$5/12,2))</f>
        <v/>
      </c>
      <c r="F294" s="8" t="str">
        <f>IF(A294="","",IF(OR(A294=$C$6,IF($C$8="Annuity",ROUND(J294-E294,2),J294)&gt;C294),C294,IF($C$8="Annuity",ROUND(J294-E294,2),J294)))</f>
        <v/>
      </c>
      <c r="G294" s="4"/>
      <c r="H294" s="8" t="str">
        <f>IF(A294="","",ROUND(C294-F294-MIN(G294+0,C294-F294),2))</f>
        <v/>
      </c>
      <c r="I294" s="10"/>
      <c r="J294" s="8" t="str">
        <f>IF(A294="","",IF(AND($C$9="Reduce the payment",G293+0&gt;0),IF($C$8="Annuity",IF($C$5=0,ROUND(C294/($C$6-A294+1),2),ROUND(C294*$C$5/12/(1-(1+$C$5/12)^(-($C$6-A294+1))),2)),ROUND(C294/($C$6-A294+1),2)),J293))</f>
        <v/>
      </c>
      <c r="K294" s="3" t="str">
        <f>IF(A294="","",YEAR(B294))</f>
        <v/>
      </c>
    </row>
    <row r="295" spans="1:11" x14ac:dyDescent="0.25">
      <c r="A295" s="12" t="str">
        <f>IF(A294="","",IF(H294&lt;=0,"",IF(A294&gt;=$C$6,"",A294+1)))</f>
        <v/>
      </c>
      <c r="B295" s="11" t="str">
        <f>IF(A295="","",EDATE($C$7,A295))</f>
        <v/>
      </c>
      <c r="C295" s="8" t="str">
        <f>IF(A295="","",H294)</f>
        <v/>
      </c>
      <c r="D295" s="8" t="str">
        <f>IF(A295="","",ROUND(E295+F295,2))</f>
        <v/>
      </c>
      <c r="E295" s="8" t="str">
        <f>IF(A295="","",ROUND(C295*$C$5/12,2))</f>
        <v/>
      </c>
      <c r="F295" s="8" t="str">
        <f>IF(A295="","",IF(OR(A295=$C$6,IF($C$8="Annuity",ROUND(J295-E295,2),J295)&gt;C295),C295,IF($C$8="Annuity",ROUND(J295-E295,2),J295)))</f>
        <v/>
      </c>
      <c r="G295" s="4"/>
      <c r="H295" s="8" t="str">
        <f>IF(A295="","",ROUND(C295-F295-MIN(G295+0,C295-F295),2))</f>
        <v/>
      </c>
      <c r="I295" s="10"/>
      <c r="J295" s="8" t="str">
        <f>IF(A295="","",IF(AND($C$9="Reduce the payment",G294+0&gt;0),IF($C$8="Annuity",IF($C$5=0,ROUND(C295/($C$6-A295+1),2),ROUND(C295*$C$5/12/(1-(1+$C$5/12)^(-($C$6-A295+1))),2)),ROUND(C295/($C$6-A295+1),2)),J294))</f>
        <v/>
      </c>
      <c r="K295" s="3" t="str">
        <f>IF(A295="","",YEAR(B295))</f>
        <v/>
      </c>
    </row>
    <row r="296" spans="1:11" x14ac:dyDescent="0.25">
      <c r="A296" s="12" t="str">
        <f>IF(A295="","",IF(H295&lt;=0,"",IF(A295&gt;=$C$6,"",A295+1)))</f>
        <v/>
      </c>
      <c r="B296" s="11" t="str">
        <f>IF(A296="","",EDATE($C$7,A296))</f>
        <v/>
      </c>
      <c r="C296" s="8" t="str">
        <f>IF(A296="","",H295)</f>
        <v/>
      </c>
      <c r="D296" s="8" t="str">
        <f>IF(A296="","",ROUND(E296+F296,2))</f>
        <v/>
      </c>
      <c r="E296" s="8" t="str">
        <f>IF(A296="","",ROUND(C296*$C$5/12,2))</f>
        <v/>
      </c>
      <c r="F296" s="8" t="str">
        <f>IF(A296="","",IF(OR(A296=$C$6,IF($C$8="Annuity",ROUND(J296-E296,2),J296)&gt;C296),C296,IF($C$8="Annuity",ROUND(J296-E296,2),J296)))</f>
        <v/>
      </c>
      <c r="G296" s="4"/>
      <c r="H296" s="8" t="str">
        <f>IF(A296="","",ROUND(C296-F296-MIN(G296+0,C296-F296),2))</f>
        <v/>
      </c>
      <c r="I296" s="10"/>
      <c r="J296" s="8" t="str">
        <f>IF(A296="","",IF(AND($C$9="Reduce the payment",G295+0&gt;0),IF($C$8="Annuity",IF($C$5=0,ROUND(C296/($C$6-A296+1),2),ROUND(C296*$C$5/12/(1-(1+$C$5/12)^(-($C$6-A296+1))),2)),ROUND(C296/($C$6-A296+1),2)),J295))</f>
        <v/>
      </c>
      <c r="K296" s="3" t="str">
        <f>IF(A296="","",YEAR(B296))</f>
        <v/>
      </c>
    </row>
    <row r="297" spans="1:11" x14ac:dyDescent="0.25">
      <c r="A297" s="12" t="str">
        <f>IF(A296="","",IF(H296&lt;=0,"",IF(A296&gt;=$C$6,"",A296+1)))</f>
        <v/>
      </c>
      <c r="B297" s="11" t="str">
        <f>IF(A297="","",EDATE($C$7,A297))</f>
        <v/>
      </c>
      <c r="C297" s="8" t="str">
        <f>IF(A297="","",H296)</f>
        <v/>
      </c>
      <c r="D297" s="8" t="str">
        <f>IF(A297="","",ROUND(E297+F297,2))</f>
        <v/>
      </c>
      <c r="E297" s="8" t="str">
        <f>IF(A297="","",ROUND(C297*$C$5/12,2))</f>
        <v/>
      </c>
      <c r="F297" s="8" t="str">
        <f>IF(A297="","",IF(OR(A297=$C$6,IF($C$8="Annuity",ROUND(J297-E297,2),J297)&gt;C297),C297,IF($C$8="Annuity",ROUND(J297-E297,2),J297)))</f>
        <v/>
      </c>
      <c r="G297" s="4"/>
      <c r="H297" s="8" t="str">
        <f>IF(A297="","",ROUND(C297-F297-MIN(G297+0,C297-F297),2))</f>
        <v/>
      </c>
      <c r="I297" s="10"/>
      <c r="J297" s="8" t="str">
        <f>IF(A297="","",IF(AND($C$9="Reduce the payment",G296+0&gt;0),IF($C$8="Annuity",IF($C$5=0,ROUND(C297/($C$6-A297+1),2),ROUND(C297*$C$5/12/(1-(1+$C$5/12)^(-($C$6-A297+1))),2)),ROUND(C297/($C$6-A297+1),2)),J296))</f>
        <v/>
      </c>
      <c r="K297" s="3" t="str">
        <f>IF(A297="","",YEAR(B297))</f>
        <v/>
      </c>
    </row>
    <row r="298" spans="1:11" x14ac:dyDescent="0.25">
      <c r="A298" s="12" t="str">
        <f>IF(A297="","",IF(H297&lt;=0,"",IF(A297&gt;=$C$6,"",A297+1)))</f>
        <v/>
      </c>
      <c r="B298" s="11" t="str">
        <f>IF(A298="","",EDATE($C$7,A298))</f>
        <v/>
      </c>
      <c r="C298" s="8" t="str">
        <f>IF(A298="","",H297)</f>
        <v/>
      </c>
      <c r="D298" s="8" t="str">
        <f>IF(A298="","",ROUND(E298+F298,2))</f>
        <v/>
      </c>
      <c r="E298" s="8" t="str">
        <f>IF(A298="","",ROUND(C298*$C$5/12,2))</f>
        <v/>
      </c>
      <c r="F298" s="8" t="str">
        <f>IF(A298="","",IF(OR(A298=$C$6,IF($C$8="Annuity",ROUND(J298-E298,2),J298)&gt;C298),C298,IF($C$8="Annuity",ROUND(J298-E298,2),J298)))</f>
        <v/>
      </c>
      <c r="G298" s="4"/>
      <c r="H298" s="8" t="str">
        <f>IF(A298="","",ROUND(C298-F298-MIN(G298+0,C298-F298),2))</f>
        <v/>
      </c>
      <c r="I298" s="10"/>
      <c r="J298" s="8" t="str">
        <f>IF(A298="","",IF(AND($C$9="Reduce the payment",G297+0&gt;0),IF($C$8="Annuity",IF($C$5=0,ROUND(C298/($C$6-A298+1),2),ROUND(C298*$C$5/12/(1-(1+$C$5/12)^(-($C$6-A298+1))),2)),ROUND(C298/($C$6-A298+1),2)),J297))</f>
        <v/>
      </c>
      <c r="K298" s="3" t="str">
        <f>IF(A298="","",YEAR(B298))</f>
        <v/>
      </c>
    </row>
    <row r="299" spans="1:11" x14ac:dyDescent="0.25">
      <c r="A299" s="12" t="str">
        <f>IF(A298="","",IF(H298&lt;=0,"",IF(A298&gt;=$C$6,"",A298+1)))</f>
        <v/>
      </c>
      <c r="B299" s="11" t="str">
        <f>IF(A299="","",EDATE($C$7,A299))</f>
        <v/>
      </c>
      <c r="C299" s="8" t="str">
        <f>IF(A299="","",H298)</f>
        <v/>
      </c>
      <c r="D299" s="8" t="str">
        <f>IF(A299="","",ROUND(E299+F299,2))</f>
        <v/>
      </c>
      <c r="E299" s="8" t="str">
        <f>IF(A299="","",ROUND(C299*$C$5/12,2))</f>
        <v/>
      </c>
      <c r="F299" s="8" t="str">
        <f>IF(A299="","",IF(OR(A299=$C$6,IF($C$8="Annuity",ROUND(J299-E299,2),J299)&gt;C299),C299,IF($C$8="Annuity",ROUND(J299-E299,2),J299)))</f>
        <v/>
      </c>
      <c r="G299" s="4"/>
      <c r="H299" s="8" t="str">
        <f>IF(A299="","",ROUND(C299-F299-MIN(G299+0,C299-F299),2))</f>
        <v/>
      </c>
      <c r="I299" s="10"/>
      <c r="J299" s="8" t="str">
        <f>IF(A299="","",IF(AND($C$9="Reduce the payment",G298+0&gt;0),IF($C$8="Annuity",IF($C$5=0,ROUND(C299/($C$6-A299+1),2),ROUND(C299*$C$5/12/(1-(1+$C$5/12)^(-($C$6-A299+1))),2)),ROUND(C299/($C$6-A299+1),2)),J298))</f>
        <v/>
      </c>
      <c r="K299" s="3" t="str">
        <f>IF(A299="","",YEAR(B299))</f>
        <v/>
      </c>
    </row>
    <row r="300" spans="1:11" x14ac:dyDescent="0.25">
      <c r="A300" s="12" t="str">
        <f>IF(A299="","",IF(H299&lt;=0,"",IF(A299&gt;=$C$6,"",A299+1)))</f>
        <v/>
      </c>
      <c r="B300" s="11" t="str">
        <f>IF(A300="","",EDATE($C$7,A300))</f>
        <v/>
      </c>
      <c r="C300" s="8" t="str">
        <f>IF(A300="","",H299)</f>
        <v/>
      </c>
      <c r="D300" s="8" t="str">
        <f>IF(A300="","",ROUND(E300+F300,2))</f>
        <v/>
      </c>
      <c r="E300" s="8" t="str">
        <f>IF(A300="","",ROUND(C300*$C$5/12,2))</f>
        <v/>
      </c>
      <c r="F300" s="8" t="str">
        <f>IF(A300="","",IF(OR(A300=$C$6,IF($C$8="Annuity",ROUND(J300-E300,2),J300)&gt;C300),C300,IF($C$8="Annuity",ROUND(J300-E300,2),J300)))</f>
        <v/>
      </c>
      <c r="G300" s="4"/>
      <c r="H300" s="8" t="str">
        <f>IF(A300="","",ROUND(C300-F300-MIN(G300+0,C300-F300),2))</f>
        <v/>
      </c>
      <c r="I300" s="10"/>
      <c r="J300" s="8" t="str">
        <f>IF(A300="","",IF(AND($C$9="Reduce the payment",G299+0&gt;0),IF($C$8="Annuity",IF($C$5=0,ROUND(C300/($C$6-A300+1),2),ROUND(C300*$C$5/12/(1-(1+$C$5/12)^(-($C$6-A300+1))),2)),ROUND(C300/($C$6-A300+1),2)),J299))</f>
        <v/>
      </c>
      <c r="K300" s="3" t="str">
        <f>IF(A300="","",YEAR(B300))</f>
        <v/>
      </c>
    </row>
    <row r="301" spans="1:11" x14ac:dyDescent="0.25">
      <c r="A301" s="12" t="str">
        <f>IF(A300="","",IF(H300&lt;=0,"",IF(A300&gt;=$C$6,"",A300+1)))</f>
        <v/>
      </c>
      <c r="B301" s="11" t="str">
        <f>IF(A301="","",EDATE($C$7,A301))</f>
        <v/>
      </c>
      <c r="C301" s="8" t="str">
        <f>IF(A301="","",H300)</f>
        <v/>
      </c>
      <c r="D301" s="8" t="str">
        <f>IF(A301="","",ROUND(E301+F301,2))</f>
        <v/>
      </c>
      <c r="E301" s="8" t="str">
        <f>IF(A301="","",ROUND(C301*$C$5/12,2))</f>
        <v/>
      </c>
      <c r="F301" s="8" t="str">
        <f>IF(A301="","",IF(OR(A301=$C$6,IF($C$8="Annuity",ROUND(J301-E301,2),J301)&gt;C301),C301,IF($C$8="Annuity",ROUND(J301-E301,2),J301)))</f>
        <v/>
      </c>
      <c r="G301" s="4"/>
      <c r="H301" s="8" t="str">
        <f>IF(A301="","",ROUND(C301-F301-MIN(G301+0,C301-F301),2))</f>
        <v/>
      </c>
      <c r="I301" s="10"/>
      <c r="J301" s="8" t="str">
        <f>IF(A301="","",IF(AND($C$9="Reduce the payment",G300+0&gt;0),IF($C$8="Annuity",IF($C$5=0,ROUND(C301/($C$6-A301+1),2),ROUND(C301*$C$5/12/(1-(1+$C$5/12)^(-($C$6-A301+1))),2)),ROUND(C301/($C$6-A301+1),2)),J300))</f>
        <v/>
      </c>
      <c r="K301" s="3" t="str">
        <f>IF(A301="","",YEAR(B301))</f>
        <v/>
      </c>
    </row>
    <row r="302" spans="1:11" x14ac:dyDescent="0.25">
      <c r="A302" s="12" t="str">
        <f>IF(A301="","",IF(H301&lt;=0,"",IF(A301&gt;=$C$6,"",A301+1)))</f>
        <v/>
      </c>
      <c r="B302" s="11" t="str">
        <f>IF(A302="","",EDATE($C$7,A302))</f>
        <v/>
      </c>
      <c r="C302" s="8" t="str">
        <f>IF(A302="","",H301)</f>
        <v/>
      </c>
      <c r="D302" s="8" t="str">
        <f>IF(A302="","",ROUND(E302+F302,2))</f>
        <v/>
      </c>
      <c r="E302" s="8" t="str">
        <f>IF(A302="","",ROUND(C302*$C$5/12,2))</f>
        <v/>
      </c>
      <c r="F302" s="8" t="str">
        <f>IF(A302="","",IF(OR(A302=$C$6,IF($C$8="Annuity",ROUND(J302-E302,2),J302)&gt;C302),C302,IF($C$8="Annuity",ROUND(J302-E302,2),J302)))</f>
        <v/>
      </c>
      <c r="G302" s="4"/>
      <c r="H302" s="8" t="str">
        <f>IF(A302="","",ROUND(C302-F302-MIN(G302+0,C302-F302),2))</f>
        <v/>
      </c>
      <c r="I302" s="10"/>
      <c r="J302" s="8" t="str">
        <f>IF(A302="","",IF(AND($C$9="Reduce the payment",G301+0&gt;0),IF($C$8="Annuity",IF($C$5=0,ROUND(C302/($C$6-A302+1),2),ROUND(C302*$C$5/12/(1-(1+$C$5/12)^(-($C$6-A302+1))),2)),ROUND(C302/($C$6-A302+1),2)),J301))</f>
        <v/>
      </c>
      <c r="K302" s="3" t="str">
        <f>IF(A302="","",YEAR(B302))</f>
        <v/>
      </c>
    </row>
    <row r="303" spans="1:11" x14ac:dyDescent="0.25">
      <c r="A303" s="12" t="str">
        <f>IF(A302="","",IF(H302&lt;=0,"",IF(A302&gt;=$C$6,"",A302+1)))</f>
        <v/>
      </c>
      <c r="B303" s="11" t="str">
        <f>IF(A303="","",EDATE($C$7,A303))</f>
        <v/>
      </c>
      <c r="C303" s="8" t="str">
        <f>IF(A303="","",H302)</f>
        <v/>
      </c>
      <c r="D303" s="8" t="str">
        <f>IF(A303="","",ROUND(E303+F303,2))</f>
        <v/>
      </c>
      <c r="E303" s="8" t="str">
        <f>IF(A303="","",ROUND(C303*$C$5/12,2))</f>
        <v/>
      </c>
      <c r="F303" s="8" t="str">
        <f>IF(A303="","",IF(OR(A303=$C$6,IF($C$8="Annuity",ROUND(J303-E303,2),J303)&gt;C303),C303,IF($C$8="Annuity",ROUND(J303-E303,2),J303)))</f>
        <v/>
      </c>
      <c r="G303" s="4"/>
      <c r="H303" s="8" t="str">
        <f>IF(A303="","",ROUND(C303-F303-MIN(G303+0,C303-F303),2))</f>
        <v/>
      </c>
      <c r="I303" s="10"/>
      <c r="J303" s="8" t="str">
        <f>IF(A303="","",IF(AND($C$9="Reduce the payment",G302+0&gt;0),IF($C$8="Annuity",IF($C$5=0,ROUND(C303/($C$6-A303+1),2),ROUND(C303*$C$5/12/(1-(1+$C$5/12)^(-($C$6-A303+1))),2)),ROUND(C303/($C$6-A303+1),2)),J302))</f>
        <v/>
      </c>
      <c r="K303" s="3" t="str">
        <f>IF(A303="","",YEAR(B303))</f>
        <v/>
      </c>
    </row>
    <row r="304" spans="1:11" x14ac:dyDescent="0.25">
      <c r="A304" s="12" t="str">
        <f>IF(A303="","",IF(H303&lt;=0,"",IF(A303&gt;=$C$6,"",A303+1)))</f>
        <v/>
      </c>
      <c r="B304" s="11" t="str">
        <f>IF(A304="","",EDATE($C$7,A304))</f>
        <v/>
      </c>
      <c r="C304" s="8" t="str">
        <f>IF(A304="","",H303)</f>
        <v/>
      </c>
      <c r="D304" s="8" t="str">
        <f>IF(A304="","",ROUND(E304+F304,2))</f>
        <v/>
      </c>
      <c r="E304" s="8" t="str">
        <f>IF(A304="","",ROUND(C304*$C$5/12,2))</f>
        <v/>
      </c>
      <c r="F304" s="8" t="str">
        <f>IF(A304="","",IF(OR(A304=$C$6,IF($C$8="Annuity",ROUND(J304-E304,2),J304)&gt;C304),C304,IF($C$8="Annuity",ROUND(J304-E304,2),J304)))</f>
        <v/>
      </c>
      <c r="G304" s="4"/>
      <c r="H304" s="8" t="str">
        <f>IF(A304="","",ROUND(C304-F304-MIN(G304+0,C304-F304),2))</f>
        <v/>
      </c>
      <c r="I304" s="10"/>
      <c r="J304" s="8" t="str">
        <f>IF(A304="","",IF(AND($C$9="Reduce the payment",G303+0&gt;0),IF($C$8="Annuity",IF($C$5=0,ROUND(C304/($C$6-A304+1),2),ROUND(C304*$C$5/12/(1-(1+$C$5/12)^(-($C$6-A304+1))),2)),ROUND(C304/($C$6-A304+1),2)),J303))</f>
        <v/>
      </c>
      <c r="K304" s="3" t="str">
        <f>IF(A304="","",YEAR(B304))</f>
        <v/>
      </c>
    </row>
    <row r="305" spans="1:11" x14ac:dyDescent="0.25">
      <c r="A305" s="12" t="str">
        <f>IF(A304="","",IF(H304&lt;=0,"",IF(A304&gt;=$C$6,"",A304+1)))</f>
        <v/>
      </c>
      <c r="B305" s="11" t="str">
        <f>IF(A305="","",EDATE($C$7,A305))</f>
        <v/>
      </c>
      <c r="C305" s="8" t="str">
        <f>IF(A305="","",H304)</f>
        <v/>
      </c>
      <c r="D305" s="8" t="str">
        <f>IF(A305="","",ROUND(E305+F305,2))</f>
        <v/>
      </c>
      <c r="E305" s="8" t="str">
        <f>IF(A305="","",ROUND(C305*$C$5/12,2))</f>
        <v/>
      </c>
      <c r="F305" s="8" t="str">
        <f>IF(A305="","",IF(OR(A305=$C$6,IF($C$8="Annuity",ROUND(J305-E305,2),J305)&gt;C305),C305,IF($C$8="Annuity",ROUND(J305-E305,2),J305)))</f>
        <v/>
      </c>
      <c r="G305" s="4"/>
      <c r="H305" s="8" t="str">
        <f>IF(A305="","",ROUND(C305-F305-MIN(G305+0,C305-F305),2))</f>
        <v/>
      </c>
      <c r="I305" s="10"/>
      <c r="J305" s="8" t="str">
        <f>IF(A305="","",IF(AND($C$9="Reduce the payment",G304+0&gt;0),IF($C$8="Annuity",IF($C$5=0,ROUND(C305/($C$6-A305+1),2),ROUND(C305*$C$5/12/(1-(1+$C$5/12)^(-($C$6-A305+1))),2)),ROUND(C305/($C$6-A305+1),2)),J304))</f>
        <v/>
      </c>
      <c r="K305" s="3" t="str">
        <f>IF(A305="","",YEAR(B305))</f>
        <v/>
      </c>
    </row>
    <row r="306" spans="1:11" x14ac:dyDescent="0.25">
      <c r="A306" s="12" t="str">
        <f>IF(A305="","",IF(H305&lt;=0,"",IF(A305&gt;=$C$6,"",A305+1)))</f>
        <v/>
      </c>
      <c r="B306" s="11" t="str">
        <f>IF(A306="","",EDATE($C$7,A306))</f>
        <v/>
      </c>
      <c r="C306" s="8" t="str">
        <f>IF(A306="","",H305)</f>
        <v/>
      </c>
      <c r="D306" s="8" t="str">
        <f>IF(A306="","",ROUND(E306+F306,2))</f>
        <v/>
      </c>
      <c r="E306" s="8" t="str">
        <f>IF(A306="","",ROUND(C306*$C$5/12,2))</f>
        <v/>
      </c>
      <c r="F306" s="8" t="str">
        <f>IF(A306="","",IF(OR(A306=$C$6,IF($C$8="Annuity",ROUND(J306-E306,2),J306)&gt;C306),C306,IF($C$8="Annuity",ROUND(J306-E306,2),J306)))</f>
        <v/>
      </c>
      <c r="G306" s="4"/>
      <c r="H306" s="8" t="str">
        <f>IF(A306="","",ROUND(C306-F306-MIN(G306+0,C306-F306),2))</f>
        <v/>
      </c>
      <c r="I306" s="10"/>
      <c r="J306" s="8" t="str">
        <f>IF(A306="","",IF(AND($C$9="Reduce the payment",G305+0&gt;0),IF($C$8="Annuity",IF($C$5=0,ROUND(C306/($C$6-A306+1),2),ROUND(C306*$C$5/12/(1-(1+$C$5/12)^(-($C$6-A306+1))),2)),ROUND(C306/($C$6-A306+1),2)),J305))</f>
        <v/>
      </c>
      <c r="K306" s="3" t="str">
        <f>IF(A306="","",YEAR(B306))</f>
        <v/>
      </c>
    </row>
    <row r="307" spans="1:11" x14ac:dyDescent="0.25">
      <c r="A307" s="12" t="str">
        <f>IF(A306="","",IF(H306&lt;=0,"",IF(A306&gt;=$C$6,"",A306+1)))</f>
        <v/>
      </c>
      <c r="B307" s="11" t="str">
        <f>IF(A307="","",EDATE($C$7,A307))</f>
        <v/>
      </c>
      <c r="C307" s="8" t="str">
        <f>IF(A307="","",H306)</f>
        <v/>
      </c>
      <c r="D307" s="8" t="str">
        <f>IF(A307="","",ROUND(E307+F307,2))</f>
        <v/>
      </c>
      <c r="E307" s="8" t="str">
        <f>IF(A307="","",ROUND(C307*$C$5/12,2))</f>
        <v/>
      </c>
      <c r="F307" s="8" t="str">
        <f>IF(A307="","",IF(OR(A307=$C$6,IF($C$8="Annuity",ROUND(J307-E307,2),J307)&gt;C307),C307,IF($C$8="Annuity",ROUND(J307-E307,2),J307)))</f>
        <v/>
      </c>
      <c r="G307" s="4"/>
      <c r="H307" s="8" t="str">
        <f>IF(A307="","",ROUND(C307-F307-MIN(G307+0,C307-F307),2))</f>
        <v/>
      </c>
      <c r="I307" s="10"/>
      <c r="J307" s="8" t="str">
        <f>IF(A307="","",IF(AND($C$9="Reduce the payment",G306+0&gt;0),IF($C$8="Annuity",IF($C$5=0,ROUND(C307/($C$6-A307+1),2),ROUND(C307*$C$5/12/(1-(1+$C$5/12)^(-($C$6-A307+1))),2)),ROUND(C307/($C$6-A307+1),2)),J306))</f>
        <v/>
      </c>
      <c r="K307" s="3" t="str">
        <f>IF(A307="","",YEAR(B307))</f>
        <v/>
      </c>
    </row>
    <row r="308" spans="1:11" x14ac:dyDescent="0.25">
      <c r="A308" s="12" t="str">
        <f>IF(A307="","",IF(H307&lt;=0,"",IF(A307&gt;=$C$6,"",A307+1)))</f>
        <v/>
      </c>
      <c r="B308" s="11" t="str">
        <f>IF(A308="","",EDATE($C$7,A308))</f>
        <v/>
      </c>
      <c r="C308" s="8" t="str">
        <f>IF(A308="","",H307)</f>
        <v/>
      </c>
      <c r="D308" s="8" t="str">
        <f>IF(A308="","",ROUND(E308+F308,2))</f>
        <v/>
      </c>
      <c r="E308" s="8" t="str">
        <f>IF(A308="","",ROUND(C308*$C$5/12,2))</f>
        <v/>
      </c>
      <c r="F308" s="8" t="str">
        <f>IF(A308="","",IF(OR(A308=$C$6,IF($C$8="Annuity",ROUND(J308-E308,2),J308)&gt;C308),C308,IF($C$8="Annuity",ROUND(J308-E308,2),J308)))</f>
        <v/>
      </c>
      <c r="G308" s="4"/>
      <c r="H308" s="8" t="str">
        <f>IF(A308="","",ROUND(C308-F308-MIN(G308+0,C308-F308),2))</f>
        <v/>
      </c>
      <c r="I308" s="10"/>
      <c r="J308" s="8" t="str">
        <f>IF(A308="","",IF(AND($C$9="Reduce the payment",G307+0&gt;0),IF($C$8="Annuity",IF($C$5=0,ROUND(C308/($C$6-A308+1),2),ROUND(C308*$C$5/12/(1-(1+$C$5/12)^(-($C$6-A308+1))),2)),ROUND(C308/($C$6-A308+1),2)),J307))</f>
        <v/>
      </c>
      <c r="K308" s="3" t="str">
        <f>IF(A308="","",YEAR(B308))</f>
        <v/>
      </c>
    </row>
    <row r="309" spans="1:11" x14ac:dyDescent="0.25">
      <c r="A309" s="12" t="str">
        <f>IF(A308="","",IF(H308&lt;=0,"",IF(A308&gt;=$C$6,"",A308+1)))</f>
        <v/>
      </c>
      <c r="B309" s="11" t="str">
        <f>IF(A309="","",EDATE($C$7,A309))</f>
        <v/>
      </c>
      <c r="C309" s="8" t="str">
        <f>IF(A309="","",H308)</f>
        <v/>
      </c>
      <c r="D309" s="8" t="str">
        <f>IF(A309="","",ROUND(E309+F309,2))</f>
        <v/>
      </c>
      <c r="E309" s="8" t="str">
        <f>IF(A309="","",ROUND(C309*$C$5/12,2))</f>
        <v/>
      </c>
      <c r="F309" s="8" t="str">
        <f>IF(A309="","",IF(OR(A309=$C$6,IF($C$8="Annuity",ROUND(J309-E309,2),J309)&gt;C309),C309,IF($C$8="Annuity",ROUND(J309-E309,2),J309)))</f>
        <v/>
      </c>
      <c r="G309" s="4"/>
      <c r="H309" s="8" t="str">
        <f>IF(A309="","",ROUND(C309-F309-MIN(G309+0,C309-F309),2))</f>
        <v/>
      </c>
      <c r="I309" s="10"/>
      <c r="J309" s="8" t="str">
        <f>IF(A309="","",IF(AND($C$9="Reduce the payment",G308+0&gt;0),IF($C$8="Annuity",IF($C$5=0,ROUND(C309/($C$6-A309+1),2),ROUND(C309*$C$5/12/(1-(1+$C$5/12)^(-($C$6-A309+1))),2)),ROUND(C309/($C$6-A309+1),2)),J308))</f>
        <v/>
      </c>
      <c r="K309" s="3" t="str">
        <f>IF(A309="","",YEAR(B309))</f>
        <v/>
      </c>
    </row>
    <row r="310" spans="1:11" x14ac:dyDescent="0.25">
      <c r="A310" s="12" t="str">
        <f>IF(A309="","",IF(H309&lt;=0,"",IF(A309&gt;=$C$6,"",A309+1)))</f>
        <v/>
      </c>
      <c r="B310" s="11" t="str">
        <f>IF(A310="","",EDATE($C$7,A310))</f>
        <v/>
      </c>
      <c r="C310" s="8" t="str">
        <f>IF(A310="","",H309)</f>
        <v/>
      </c>
      <c r="D310" s="8" t="str">
        <f>IF(A310="","",ROUND(E310+F310,2))</f>
        <v/>
      </c>
      <c r="E310" s="8" t="str">
        <f>IF(A310="","",ROUND(C310*$C$5/12,2))</f>
        <v/>
      </c>
      <c r="F310" s="8" t="str">
        <f>IF(A310="","",IF(OR(A310=$C$6,IF($C$8="Annuity",ROUND(J310-E310,2),J310)&gt;C310),C310,IF($C$8="Annuity",ROUND(J310-E310,2),J310)))</f>
        <v/>
      </c>
      <c r="G310" s="4"/>
      <c r="H310" s="8" t="str">
        <f>IF(A310="","",ROUND(C310-F310-MIN(G310+0,C310-F310),2))</f>
        <v/>
      </c>
      <c r="I310" s="10"/>
      <c r="J310" s="8" t="str">
        <f>IF(A310="","",IF(AND($C$9="Reduce the payment",G309+0&gt;0),IF($C$8="Annuity",IF($C$5=0,ROUND(C310/($C$6-A310+1),2),ROUND(C310*$C$5/12/(1-(1+$C$5/12)^(-($C$6-A310+1))),2)),ROUND(C310/($C$6-A310+1),2)),J309))</f>
        <v/>
      </c>
      <c r="K310" s="3" t="str">
        <f>IF(A310="","",YEAR(B310))</f>
        <v/>
      </c>
    </row>
    <row r="311" spans="1:11" x14ac:dyDescent="0.25">
      <c r="A311" s="12" t="str">
        <f>IF(A310="","",IF(H310&lt;=0,"",IF(A310&gt;=$C$6,"",A310+1)))</f>
        <v/>
      </c>
      <c r="B311" s="11" t="str">
        <f>IF(A311="","",EDATE($C$7,A311))</f>
        <v/>
      </c>
      <c r="C311" s="8" t="str">
        <f>IF(A311="","",H310)</f>
        <v/>
      </c>
      <c r="D311" s="8" t="str">
        <f>IF(A311="","",ROUND(E311+F311,2))</f>
        <v/>
      </c>
      <c r="E311" s="8" t="str">
        <f>IF(A311="","",ROUND(C311*$C$5/12,2))</f>
        <v/>
      </c>
      <c r="F311" s="8" t="str">
        <f>IF(A311="","",IF(OR(A311=$C$6,IF($C$8="Annuity",ROUND(J311-E311,2),J311)&gt;C311),C311,IF($C$8="Annuity",ROUND(J311-E311,2),J311)))</f>
        <v/>
      </c>
      <c r="G311" s="4"/>
      <c r="H311" s="8" t="str">
        <f>IF(A311="","",ROUND(C311-F311-MIN(G311+0,C311-F311),2))</f>
        <v/>
      </c>
      <c r="I311" s="10"/>
      <c r="J311" s="8" t="str">
        <f>IF(A311="","",IF(AND($C$9="Reduce the payment",G310+0&gt;0),IF($C$8="Annuity",IF($C$5=0,ROUND(C311/($C$6-A311+1),2),ROUND(C311*$C$5/12/(1-(1+$C$5/12)^(-($C$6-A311+1))),2)),ROUND(C311/($C$6-A311+1),2)),J310))</f>
        <v/>
      </c>
      <c r="K311" s="3" t="str">
        <f>IF(A311="","",YEAR(B311))</f>
        <v/>
      </c>
    </row>
    <row r="312" spans="1:11" x14ac:dyDescent="0.25">
      <c r="A312" s="12" t="str">
        <f>IF(A311="","",IF(H311&lt;=0,"",IF(A311&gt;=$C$6,"",A311+1)))</f>
        <v/>
      </c>
      <c r="B312" s="11" t="str">
        <f>IF(A312="","",EDATE($C$7,A312))</f>
        <v/>
      </c>
      <c r="C312" s="8" t="str">
        <f>IF(A312="","",H311)</f>
        <v/>
      </c>
      <c r="D312" s="8" t="str">
        <f>IF(A312="","",ROUND(E312+F312,2))</f>
        <v/>
      </c>
      <c r="E312" s="8" t="str">
        <f>IF(A312="","",ROUND(C312*$C$5/12,2))</f>
        <v/>
      </c>
      <c r="F312" s="8" t="str">
        <f>IF(A312="","",IF(OR(A312=$C$6,IF($C$8="Annuity",ROUND(J312-E312,2),J312)&gt;C312),C312,IF($C$8="Annuity",ROUND(J312-E312,2),J312)))</f>
        <v/>
      </c>
      <c r="G312" s="4"/>
      <c r="H312" s="8" t="str">
        <f>IF(A312="","",ROUND(C312-F312-MIN(G312+0,C312-F312),2))</f>
        <v/>
      </c>
      <c r="I312" s="10"/>
      <c r="J312" s="8" t="str">
        <f>IF(A312="","",IF(AND($C$9="Reduce the payment",G311+0&gt;0),IF($C$8="Annuity",IF($C$5=0,ROUND(C312/($C$6-A312+1),2),ROUND(C312*$C$5/12/(1-(1+$C$5/12)^(-($C$6-A312+1))),2)),ROUND(C312/($C$6-A312+1),2)),J311))</f>
        <v/>
      </c>
      <c r="K312" s="3" t="str">
        <f>IF(A312="","",YEAR(B312))</f>
        <v/>
      </c>
    </row>
    <row r="313" spans="1:11" x14ac:dyDescent="0.25">
      <c r="A313" s="12" t="str">
        <f>IF(A312="","",IF(H312&lt;=0,"",IF(A312&gt;=$C$6,"",A312+1)))</f>
        <v/>
      </c>
      <c r="B313" s="11" t="str">
        <f>IF(A313="","",EDATE($C$7,A313))</f>
        <v/>
      </c>
      <c r="C313" s="8" t="str">
        <f>IF(A313="","",H312)</f>
        <v/>
      </c>
      <c r="D313" s="8" t="str">
        <f>IF(A313="","",ROUND(E313+F313,2))</f>
        <v/>
      </c>
      <c r="E313" s="8" t="str">
        <f>IF(A313="","",ROUND(C313*$C$5/12,2))</f>
        <v/>
      </c>
      <c r="F313" s="8" t="str">
        <f>IF(A313="","",IF(OR(A313=$C$6,IF($C$8="Annuity",ROUND(J313-E313,2),J313)&gt;C313),C313,IF($C$8="Annuity",ROUND(J313-E313,2),J313)))</f>
        <v/>
      </c>
      <c r="G313" s="4"/>
      <c r="H313" s="8" t="str">
        <f>IF(A313="","",ROUND(C313-F313-MIN(G313+0,C313-F313),2))</f>
        <v/>
      </c>
      <c r="I313" s="10"/>
      <c r="J313" s="8" t="str">
        <f>IF(A313="","",IF(AND($C$9="Reduce the payment",G312+0&gt;0),IF($C$8="Annuity",IF($C$5=0,ROUND(C313/($C$6-A313+1),2),ROUND(C313*$C$5/12/(1-(1+$C$5/12)^(-($C$6-A313+1))),2)),ROUND(C313/($C$6-A313+1),2)),J312))</f>
        <v/>
      </c>
      <c r="K313" s="3" t="str">
        <f>IF(A313="","",YEAR(B313))</f>
        <v/>
      </c>
    </row>
    <row r="314" spans="1:11" x14ac:dyDescent="0.25">
      <c r="A314" s="12" t="str">
        <f>IF(A313="","",IF(H313&lt;=0,"",IF(A313&gt;=$C$6,"",A313+1)))</f>
        <v/>
      </c>
      <c r="B314" s="11" t="str">
        <f>IF(A314="","",EDATE($C$7,A314))</f>
        <v/>
      </c>
      <c r="C314" s="8" t="str">
        <f>IF(A314="","",H313)</f>
        <v/>
      </c>
      <c r="D314" s="8" t="str">
        <f>IF(A314="","",ROUND(E314+F314,2))</f>
        <v/>
      </c>
      <c r="E314" s="8" t="str">
        <f>IF(A314="","",ROUND(C314*$C$5/12,2))</f>
        <v/>
      </c>
      <c r="F314" s="8" t="str">
        <f>IF(A314="","",IF(OR(A314=$C$6,IF($C$8="Annuity",ROUND(J314-E314,2),J314)&gt;C314),C314,IF($C$8="Annuity",ROUND(J314-E314,2),J314)))</f>
        <v/>
      </c>
      <c r="G314" s="4"/>
      <c r="H314" s="8" t="str">
        <f>IF(A314="","",ROUND(C314-F314-MIN(G314+0,C314-F314),2))</f>
        <v/>
      </c>
      <c r="I314" s="10"/>
      <c r="J314" s="8" t="str">
        <f>IF(A314="","",IF(AND($C$9="Reduce the payment",G313+0&gt;0),IF($C$8="Annuity",IF($C$5=0,ROUND(C314/($C$6-A314+1),2),ROUND(C314*$C$5/12/(1-(1+$C$5/12)^(-($C$6-A314+1))),2)),ROUND(C314/($C$6-A314+1),2)),J313))</f>
        <v/>
      </c>
      <c r="K314" s="3" t="str">
        <f>IF(A314="","",YEAR(B314))</f>
        <v/>
      </c>
    </row>
    <row r="315" spans="1:11" x14ac:dyDescent="0.25">
      <c r="A315" s="12" t="str">
        <f>IF(A314="","",IF(H314&lt;=0,"",IF(A314&gt;=$C$6,"",A314+1)))</f>
        <v/>
      </c>
      <c r="B315" s="11" t="str">
        <f>IF(A315="","",EDATE($C$7,A315))</f>
        <v/>
      </c>
      <c r="C315" s="8" t="str">
        <f>IF(A315="","",H314)</f>
        <v/>
      </c>
      <c r="D315" s="8" t="str">
        <f>IF(A315="","",ROUND(E315+F315,2))</f>
        <v/>
      </c>
      <c r="E315" s="8" t="str">
        <f>IF(A315="","",ROUND(C315*$C$5/12,2))</f>
        <v/>
      </c>
      <c r="F315" s="8" t="str">
        <f>IF(A315="","",IF(OR(A315=$C$6,IF($C$8="Annuity",ROUND(J315-E315,2),J315)&gt;C315),C315,IF($C$8="Annuity",ROUND(J315-E315,2),J315)))</f>
        <v/>
      </c>
      <c r="G315" s="4"/>
      <c r="H315" s="8" t="str">
        <f>IF(A315="","",ROUND(C315-F315-MIN(G315+0,C315-F315),2))</f>
        <v/>
      </c>
      <c r="I315" s="10"/>
      <c r="J315" s="8" t="str">
        <f>IF(A315="","",IF(AND($C$9="Reduce the payment",G314+0&gt;0),IF($C$8="Annuity",IF($C$5=0,ROUND(C315/($C$6-A315+1),2),ROUND(C315*$C$5/12/(1-(1+$C$5/12)^(-($C$6-A315+1))),2)),ROUND(C315/($C$6-A315+1),2)),J314))</f>
        <v/>
      </c>
      <c r="K315" s="3" t="str">
        <f>IF(A315="","",YEAR(B315))</f>
        <v/>
      </c>
    </row>
    <row r="316" spans="1:11" x14ac:dyDescent="0.25">
      <c r="A316" s="12" t="str">
        <f>IF(A315="","",IF(H315&lt;=0,"",IF(A315&gt;=$C$6,"",A315+1)))</f>
        <v/>
      </c>
      <c r="B316" s="11" t="str">
        <f>IF(A316="","",EDATE($C$7,A316))</f>
        <v/>
      </c>
      <c r="C316" s="8" t="str">
        <f>IF(A316="","",H315)</f>
        <v/>
      </c>
      <c r="D316" s="8" t="str">
        <f>IF(A316="","",ROUND(E316+F316,2))</f>
        <v/>
      </c>
      <c r="E316" s="8" t="str">
        <f>IF(A316="","",ROUND(C316*$C$5/12,2))</f>
        <v/>
      </c>
      <c r="F316" s="8" t="str">
        <f>IF(A316="","",IF(OR(A316=$C$6,IF($C$8="Annuity",ROUND(J316-E316,2),J316)&gt;C316),C316,IF($C$8="Annuity",ROUND(J316-E316,2),J316)))</f>
        <v/>
      </c>
      <c r="G316" s="4"/>
      <c r="H316" s="8" t="str">
        <f>IF(A316="","",ROUND(C316-F316-MIN(G316+0,C316-F316),2))</f>
        <v/>
      </c>
      <c r="I316" s="10"/>
      <c r="J316" s="8" t="str">
        <f>IF(A316="","",IF(AND($C$9="Reduce the payment",G315+0&gt;0),IF($C$8="Annuity",IF($C$5=0,ROUND(C316/($C$6-A316+1),2),ROUND(C316*$C$5/12/(1-(1+$C$5/12)^(-($C$6-A316+1))),2)),ROUND(C316/($C$6-A316+1),2)),J315))</f>
        <v/>
      </c>
      <c r="K316" s="3" t="str">
        <f>IF(A316="","",YEAR(B316))</f>
        <v/>
      </c>
    </row>
    <row r="317" spans="1:11" x14ac:dyDescent="0.25">
      <c r="A317" s="12" t="str">
        <f>IF(A316="","",IF(H316&lt;=0,"",IF(A316&gt;=$C$6,"",A316+1)))</f>
        <v/>
      </c>
      <c r="B317" s="11" t="str">
        <f>IF(A317="","",EDATE($C$7,A317))</f>
        <v/>
      </c>
      <c r="C317" s="8" t="str">
        <f>IF(A317="","",H316)</f>
        <v/>
      </c>
      <c r="D317" s="8" t="str">
        <f>IF(A317="","",ROUND(E317+F317,2))</f>
        <v/>
      </c>
      <c r="E317" s="8" t="str">
        <f>IF(A317="","",ROUND(C317*$C$5/12,2))</f>
        <v/>
      </c>
      <c r="F317" s="8" t="str">
        <f>IF(A317="","",IF(OR(A317=$C$6,IF($C$8="Annuity",ROUND(J317-E317,2),J317)&gt;C317),C317,IF($C$8="Annuity",ROUND(J317-E317,2),J317)))</f>
        <v/>
      </c>
      <c r="G317" s="4"/>
      <c r="H317" s="8" t="str">
        <f>IF(A317="","",ROUND(C317-F317-MIN(G317+0,C317-F317),2))</f>
        <v/>
      </c>
      <c r="I317" s="10"/>
      <c r="J317" s="8" t="str">
        <f>IF(A317="","",IF(AND($C$9="Reduce the payment",G316+0&gt;0),IF($C$8="Annuity",IF($C$5=0,ROUND(C317/($C$6-A317+1),2),ROUND(C317*$C$5/12/(1-(1+$C$5/12)^(-($C$6-A317+1))),2)),ROUND(C317/($C$6-A317+1),2)),J316))</f>
        <v/>
      </c>
      <c r="K317" s="3" t="str">
        <f>IF(A317="","",YEAR(B317))</f>
        <v/>
      </c>
    </row>
    <row r="318" spans="1:11" x14ac:dyDescent="0.25">
      <c r="A318" s="12" t="str">
        <f>IF(A317="","",IF(H317&lt;=0,"",IF(A317&gt;=$C$6,"",A317+1)))</f>
        <v/>
      </c>
      <c r="B318" s="11" t="str">
        <f>IF(A318="","",EDATE($C$7,A318))</f>
        <v/>
      </c>
      <c r="C318" s="8" t="str">
        <f>IF(A318="","",H317)</f>
        <v/>
      </c>
      <c r="D318" s="8" t="str">
        <f>IF(A318="","",ROUND(E318+F318,2))</f>
        <v/>
      </c>
      <c r="E318" s="8" t="str">
        <f>IF(A318="","",ROUND(C318*$C$5/12,2))</f>
        <v/>
      </c>
      <c r="F318" s="8" t="str">
        <f>IF(A318="","",IF(OR(A318=$C$6,IF($C$8="Annuity",ROUND(J318-E318,2),J318)&gt;C318),C318,IF($C$8="Annuity",ROUND(J318-E318,2),J318)))</f>
        <v/>
      </c>
      <c r="G318" s="4"/>
      <c r="H318" s="8" t="str">
        <f>IF(A318="","",ROUND(C318-F318-MIN(G318+0,C318-F318),2))</f>
        <v/>
      </c>
      <c r="I318" s="10"/>
      <c r="J318" s="8" t="str">
        <f>IF(A318="","",IF(AND($C$9="Reduce the payment",G317+0&gt;0),IF($C$8="Annuity",IF($C$5=0,ROUND(C318/($C$6-A318+1),2),ROUND(C318*$C$5/12/(1-(1+$C$5/12)^(-($C$6-A318+1))),2)),ROUND(C318/($C$6-A318+1),2)),J317))</f>
        <v/>
      </c>
      <c r="K318" s="3" t="str">
        <f>IF(A318="","",YEAR(B318))</f>
        <v/>
      </c>
    </row>
    <row r="319" spans="1:11" x14ac:dyDescent="0.25">
      <c r="A319" s="12" t="str">
        <f>IF(A318="","",IF(H318&lt;=0,"",IF(A318&gt;=$C$6,"",A318+1)))</f>
        <v/>
      </c>
      <c r="B319" s="11" t="str">
        <f>IF(A319="","",EDATE($C$7,A319))</f>
        <v/>
      </c>
      <c r="C319" s="8" t="str">
        <f>IF(A319="","",H318)</f>
        <v/>
      </c>
      <c r="D319" s="8" t="str">
        <f>IF(A319="","",ROUND(E319+F319,2))</f>
        <v/>
      </c>
      <c r="E319" s="8" t="str">
        <f>IF(A319="","",ROUND(C319*$C$5/12,2))</f>
        <v/>
      </c>
      <c r="F319" s="8" t="str">
        <f>IF(A319="","",IF(OR(A319=$C$6,IF($C$8="Annuity",ROUND(J319-E319,2),J319)&gt;C319),C319,IF($C$8="Annuity",ROUND(J319-E319,2),J319)))</f>
        <v/>
      </c>
      <c r="G319" s="4"/>
      <c r="H319" s="8" t="str">
        <f>IF(A319="","",ROUND(C319-F319-MIN(G319+0,C319-F319),2))</f>
        <v/>
      </c>
      <c r="I319" s="10"/>
      <c r="J319" s="8" t="str">
        <f>IF(A319="","",IF(AND($C$9="Reduce the payment",G318+0&gt;0),IF($C$8="Annuity",IF($C$5=0,ROUND(C319/($C$6-A319+1),2),ROUND(C319*$C$5/12/(1-(1+$C$5/12)^(-($C$6-A319+1))),2)),ROUND(C319/($C$6-A319+1),2)),J318))</f>
        <v/>
      </c>
      <c r="K319" s="3" t="str">
        <f>IF(A319="","",YEAR(B319))</f>
        <v/>
      </c>
    </row>
    <row r="320" spans="1:11" x14ac:dyDescent="0.25">
      <c r="A320" s="12" t="str">
        <f>IF(A319="","",IF(H319&lt;=0,"",IF(A319&gt;=$C$6,"",A319+1)))</f>
        <v/>
      </c>
      <c r="B320" s="11" t="str">
        <f>IF(A320="","",EDATE($C$7,A320))</f>
        <v/>
      </c>
      <c r="C320" s="8" t="str">
        <f>IF(A320="","",H319)</f>
        <v/>
      </c>
      <c r="D320" s="8" t="str">
        <f>IF(A320="","",ROUND(E320+F320,2))</f>
        <v/>
      </c>
      <c r="E320" s="8" t="str">
        <f>IF(A320="","",ROUND(C320*$C$5/12,2))</f>
        <v/>
      </c>
      <c r="F320" s="8" t="str">
        <f>IF(A320="","",IF(OR(A320=$C$6,IF($C$8="Annuity",ROUND(J320-E320,2),J320)&gt;C320),C320,IF($C$8="Annuity",ROUND(J320-E320,2),J320)))</f>
        <v/>
      </c>
      <c r="G320" s="4"/>
      <c r="H320" s="8" t="str">
        <f>IF(A320="","",ROUND(C320-F320-MIN(G320+0,C320-F320),2))</f>
        <v/>
      </c>
      <c r="I320" s="10"/>
      <c r="J320" s="8" t="str">
        <f>IF(A320="","",IF(AND($C$9="Reduce the payment",G319+0&gt;0),IF($C$8="Annuity",IF($C$5=0,ROUND(C320/($C$6-A320+1),2),ROUND(C320*$C$5/12/(1-(1+$C$5/12)^(-($C$6-A320+1))),2)),ROUND(C320/($C$6-A320+1),2)),J319))</f>
        <v/>
      </c>
      <c r="K320" s="3" t="str">
        <f>IF(A320="","",YEAR(B320))</f>
        <v/>
      </c>
    </row>
    <row r="321" spans="1:11" x14ac:dyDescent="0.25">
      <c r="A321" s="12" t="str">
        <f>IF(A320="","",IF(H320&lt;=0,"",IF(A320&gt;=$C$6,"",A320+1)))</f>
        <v/>
      </c>
      <c r="B321" s="11" t="str">
        <f>IF(A321="","",EDATE($C$7,A321))</f>
        <v/>
      </c>
      <c r="C321" s="8" t="str">
        <f>IF(A321="","",H320)</f>
        <v/>
      </c>
      <c r="D321" s="8" t="str">
        <f>IF(A321="","",ROUND(E321+F321,2))</f>
        <v/>
      </c>
      <c r="E321" s="8" t="str">
        <f>IF(A321="","",ROUND(C321*$C$5/12,2))</f>
        <v/>
      </c>
      <c r="F321" s="8" t="str">
        <f>IF(A321="","",IF(OR(A321=$C$6,IF($C$8="Annuity",ROUND(J321-E321,2),J321)&gt;C321),C321,IF($C$8="Annuity",ROUND(J321-E321,2),J321)))</f>
        <v/>
      </c>
      <c r="G321" s="4"/>
      <c r="H321" s="8" t="str">
        <f>IF(A321="","",ROUND(C321-F321-MIN(G321+0,C321-F321),2))</f>
        <v/>
      </c>
      <c r="I321" s="10"/>
      <c r="J321" s="8" t="str">
        <f>IF(A321="","",IF(AND($C$9="Reduce the payment",G320+0&gt;0),IF($C$8="Annuity",IF($C$5=0,ROUND(C321/($C$6-A321+1),2),ROUND(C321*$C$5/12/(1-(1+$C$5/12)^(-($C$6-A321+1))),2)),ROUND(C321/($C$6-A321+1),2)),J320))</f>
        <v/>
      </c>
      <c r="K321" s="3" t="str">
        <f>IF(A321="","",YEAR(B321))</f>
        <v/>
      </c>
    </row>
    <row r="322" spans="1:11" x14ac:dyDescent="0.25">
      <c r="A322" s="12" t="str">
        <f>IF(A321="","",IF(H321&lt;=0,"",IF(A321&gt;=$C$6,"",A321+1)))</f>
        <v/>
      </c>
      <c r="B322" s="11" t="str">
        <f>IF(A322="","",EDATE($C$7,A322))</f>
        <v/>
      </c>
      <c r="C322" s="8" t="str">
        <f>IF(A322="","",H321)</f>
        <v/>
      </c>
      <c r="D322" s="8" t="str">
        <f>IF(A322="","",ROUND(E322+F322,2))</f>
        <v/>
      </c>
      <c r="E322" s="8" t="str">
        <f>IF(A322="","",ROUND(C322*$C$5/12,2))</f>
        <v/>
      </c>
      <c r="F322" s="8" t="str">
        <f>IF(A322="","",IF(OR(A322=$C$6,IF($C$8="Annuity",ROUND(J322-E322,2),J322)&gt;C322),C322,IF($C$8="Annuity",ROUND(J322-E322,2),J322)))</f>
        <v/>
      </c>
      <c r="G322" s="4"/>
      <c r="H322" s="8" t="str">
        <f>IF(A322="","",ROUND(C322-F322-MIN(G322+0,C322-F322),2))</f>
        <v/>
      </c>
      <c r="I322" s="10"/>
      <c r="J322" s="8" t="str">
        <f>IF(A322="","",IF(AND($C$9="Reduce the payment",G321+0&gt;0),IF($C$8="Annuity",IF($C$5=0,ROUND(C322/($C$6-A322+1),2),ROUND(C322*$C$5/12/(1-(1+$C$5/12)^(-($C$6-A322+1))),2)),ROUND(C322/($C$6-A322+1),2)),J321))</f>
        <v/>
      </c>
      <c r="K322" s="3" t="str">
        <f>IF(A322="","",YEAR(B322))</f>
        <v/>
      </c>
    </row>
    <row r="323" spans="1:11" x14ac:dyDescent="0.25">
      <c r="A323" s="12" t="str">
        <f>IF(A322="","",IF(H322&lt;=0,"",IF(A322&gt;=$C$6,"",A322+1)))</f>
        <v/>
      </c>
      <c r="B323" s="11" t="str">
        <f>IF(A323="","",EDATE($C$7,A323))</f>
        <v/>
      </c>
      <c r="C323" s="8" t="str">
        <f>IF(A323="","",H322)</f>
        <v/>
      </c>
      <c r="D323" s="8" t="str">
        <f>IF(A323="","",ROUND(E323+F323,2))</f>
        <v/>
      </c>
      <c r="E323" s="8" t="str">
        <f>IF(A323="","",ROUND(C323*$C$5/12,2))</f>
        <v/>
      </c>
      <c r="F323" s="8" t="str">
        <f>IF(A323="","",IF(OR(A323=$C$6,IF($C$8="Annuity",ROUND(J323-E323,2),J323)&gt;C323),C323,IF($C$8="Annuity",ROUND(J323-E323,2),J323)))</f>
        <v/>
      </c>
      <c r="G323" s="4"/>
      <c r="H323" s="8" t="str">
        <f>IF(A323="","",ROUND(C323-F323-MIN(G323+0,C323-F323),2))</f>
        <v/>
      </c>
      <c r="I323" s="10"/>
      <c r="J323" s="8" t="str">
        <f>IF(A323="","",IF(AND($C$9="Reduce the payment",G322+0&gt;0),IF($C$8="Annuity",IF($C$5=0,ROUND(C323/($C$6-A323+1),2),ROUND(C323*$C$5/12/(1-(1+$C$5/12)^(-($C$6-A323+1))),2)),ROUND(C323/($C$6-A323+1),2)),J322))</f>
        <v/>
      </c>
      <c r="K323" s="3" t="str">
        <f>IF(A323="","",YEAR(B323))</f>
        <v/>
      </c>
    </row>
    <row r="324" spans="1:11" x14ac:dyDescent="0.25">
      <c r="A324" s="12" t="str">
        <f>IF(A323="","",IF(H323&lt;=0,"",IF(A323&gt;=$C$6,"",A323+1)))</f>
        <v/>
      </c>
      <c r="B324" s="11" t="str">
        <f>IF(A324="","",EDATE($C$7,A324))</f>
        <v/>
      </c>
      <c r="C324" s="8" t="str">
        <f>IF(A324="","",H323)</f>
        <v/>
      </c>
      <c r="D324" s="8" t="str">
        <f>IF(A324="","",ROUND(E324+F324,2))</f>
        <v/>
      </c>
      <c r="E324" s="8" t="str">
        <f>IF(A324="","",ROUND(C324*$C$5/12,2))</f>
        <v/>
      </c>
      <c r="F324" s="8" t="str">
        <f>IF(A324="","",IF(OR(A324=$C$6,IF($C$8="Annuity",ROUND(J324-E324,2),J324)&gt;C324),C324,IF($C$8="Annuity",ROUND(J324-E324,2),J324)))</f>
        <v/>
      </c>
      <c r="G324" s="4"/>
      <c r="H324" s="8" t="str">
        <f>IF(A324="","",ROUND(C324-F324-MIN(G324+0,C324-F324),2))</f>
        <v/>
      </c>
      <c r="I324" s="10"/>
      <c r="J324" s="8" t="str">
        <f>IF(A324="","",IF(AND($C$9="Reduce the payment",G323+0&gt;0),IF($C$8="Annuity",IF($C$5=0,ROUND(C324/($C$6-A324+1),2),ROUND(C324*$C$5/12/(1-(1+$C$5/12)^(-($C$6-A324+1))),2)),ROUND(C324/($C$6-A324+1),2)),J323))</f>
        <v/>
      </c>
      <c r="K324" s="3" t="str">
        <f>IF(A324="","",YEAR(B324))</f>
        <v/>
      </c>
    </row>
    <row r="325" spans="1:11" x14ac:dyDescent="0.25">
      <c r="A325" s="12" t="str">
        <f>IF(A324="","",IF(H324&lt;=0,"",IF(A324&gt;=$C$6,"",A324+1)))</f>
        <v/>
      </c>
      <c r="B325" s="11" t="str">
        <f>IF(A325="","",EDATE($C$7,A325))</f>
        <v/>
      </c>
      <c r="C325" s="8" t="str">
        <f>IF(A325="","",H324)</f>
        <v/>
      </c>
      <c r="D325" s="8" t="str">
        <f>IF(A325="","",ROUND(E325+F325,2))</f>
        <v/>
      </c>
      <c r="E325" s="8" t="str">
        <f>IF(A325="","",ROUND(C325*$C$5/12,2))</f>
        <v/>
      </c>
      <c r="F325" s="8" t="str">
        <f>IF(A325="","",IF(OR(A325=$C$6,IF($C$8="Annuity",ROUND(J325-E325,2),J325)&gt;C325),C325,IF($C$8="Annuity",ROUND(J325-E325,2),J325)))</f>
        <v/>
      </c>
      <c r="G325" s="4"/>
      <c r="H325" s="8" t="str">
        <f>IF(A325="","",ROUND(C325-F325-MIN(G325+0,C325-F325),2))</f>
        <v/>
      </c>
      <c r="I325" s="10"/>
      <c r="J325" s="8" t="str">
        <f>IF(A325="","",IF(AND($C$9="Reduce the payment",G324+0&gt;0),IF($C$8="Annuity",IF($C$5=0,ROUND(C325/($C$6-A325+1),2),ROUND(C325*$C$5/12/(1-(1+$C$5/12)^(-($C$6-A325+1))),2)),ROUND(C325/($C$6-A325+1),2)),J324))</f>
        <v/>
      </c>
      <c r="K325" s="3" t="str">
        <f>IF(A325="","",YEAR(B325))</f>
        <v/>
      </c>
    </row>
    <row r="326" spans="1:11" x14ac:dyDescent="0.25">
      <c r="A326" s="12" t="str">
        <f>IF(A325="","",IF(H325&lt;=0,"",IF(A325&gt;=$C$6,"",A325+1)))</f>
        <v/>
      </c>
      <c r="B326" s="11" t="str">
        <f>IF(A326="","",EDATE($C$7,A326))</f>
        <v/>
      </c>
      <c r="C326" s="8" t="str">
        <f>IF(A326="","",H325)</f>
        <v/>
      </c>
      <c r="D326" s="8" t="str">
        <f>IF(A326="","",ROUND(E326+F326,2))</f>
        <v/>
      </c>
      <c r="E326" s="8" t="str">
        <f>IF(A326="","",ROUND(C326*$C$5/12,2))</f>
        <v/>
      </c>
      <c r="F326" s="8" t="str">
        <f>IF(A326="","",IF(OR(A326=$C$6,IF($C$8="Annuity",ROUND(J326-E326,2),J326)&gt;C326),C326,IF($C$8="Annuity",ROUND(J326-E326,2),J326)))</f>
        <v/>
      </c>
      <c r="G326" s="4"/>
      <c r="H326" s="8" t="str">
        <f>IF(A326="","",ROUND(C326-F326-MIN(G326+0,C326-F326),2))</f>
        <v/>
      </c>
      <c r="I326" s="10"/>
      <c r="J326" s="8" t="str">
        <f>IF(A326="","",IF(AND($C$9="Reduce the payment",G325+0&gt;0),IF($C$8="Annuity",IF($C$5=0,ROUND(C326/($C$6-A326+1),2),ROUND(C326*$C$5/12/(1-(1+$C$5/12)^(-($C$6-A326+1))),2)),ROUND(C326/($C$6-A326+1),2)),J325))</f>
        <v/>
      </c>
      <c r="K326" s="3" t="str">
        <f>IF(A326="","",YEAR(B326))</f>
        <v/>
      </c>
    </row>
    <row r="327" spans="1:11" x14ac:dyDescent="0.25">
      <c r="A327" s="12" t="str">
        <f>IF(A326="","",IF(H326&lt;=0,"",IF(A326&gt;=$C$6,"",A326+1)))</f>
        <v/>
      </c>
      <c r="B327" s="11" t="str">
        <f>IF(A327="","",EDATE($C$7,A327))</f>
        <v/>
      </c>
      <c r="C327" s="8" t="str">
        <f>IF(A327="","",H326)</f>
        <v/>
      </c>
      <c r="D327" s="8" t="str">
        <f>IF(A327="","",ROUND(E327+F327,2))</f>
        <v/>
      </c>
      <c r="E327" s="8" t="str">
        <f>IF(A327="","",ROUND(C327*$C$5/12,2))</f>
        <v/>
      </c>
      <c r="F327" s="8" t="str">
        <f>IF(A327="","",IF(OR(A327=$C$6,IF($C$8="Annuity",ROUND(J327-E327,2),J327)&gt;C327),C327,IF($C$8="Annuity",ROUND(J327-E327,2),J327)))</f>
        <v/>
      </c>
      <c r="G327" s="4"/>
      <c r="H327" s="8" t="str">
        <f>IF(A327="","",ROUND(C327-F327-MIN(G327+0,C327-F327),2))</f>
        <v/>
      </c>
      <c r="I327" s="10"/>
      <c r="J327" s="8" t="str">
        <f>IF(A327="","",IF(AND($C$9="Reduce the payment",G326+0&gt;0),IF($C$8="Annuity",IF($C$5=0,ROUND(C327/($C$6-A327+1),2),ROUND(C327*$C$5/12/(1-(1+$C$5/12)^(-($C$6-A327+1))),2)),ROUND(C327/($C$6-A327+1),2)),J326))</f>
        <v/>
      </c>
      <c r="K327" s="3" t="str">
        <f>IF(A327="","",YEAR(B327))</f>
        <v/>
      </c>
    </row>
    <row r="328" spans="1:11" x14ac:dyDescent="0.25">
      <c r="A328" s="12" t="str">
        <f>IF(A327="","",IF(H327&lt;=0,"",IF(A327&gt;=$C$6,"",A327+1)))</f>
        <v/>
      </c>
      <c r="B328" s="11" t="str">
        <f>IF(A328="","",EDATE($C$7,A328))</f>
        <v/>
      </c>
      <c r="C328" s="8" t="str">
        <f>IF(A328="","",H327)</f>
        <v/>
      </c>
      <c r="D328" s="8" t="str">
        <f>IF(A328="","",ROUND(E328+F328,2))</f>
        <v/>
      </c>
      <c r="E328" s="8" t="str">
        <f>IF(A328="","",ROUND(C328*$C$5/12,2))</f>
        <v/>
      </c>
      <c r="F328" s="8" t="str">
        <f>IF(A328="","",IF(OR(A328=$C$6,IF($C$8="Annuity",ROUND(J328-E328,2),J328)&gt;C328),C328,IF($C$8="Annuity",ROUND(J328-E328,2),J328)))</f>
        <v/>
      </c>
      <c r="G328" s="4"/>
      <c r="H328" s="8" t="str">
        <f>IF(A328="","",ROUND(C328-F328-MIN(G328+0,C328-F328),2))</f>
        <v/>
      </c>
      <c r="I328" s="10"/>
      <c r="J328" s="8" t="str">
        <f>IF(A328="","",IF(AND($C$9="Reduce the payment",G327+0&gt;0),IF($C$8="Annuity",IF($C$5=0,ROUND(C328/($C$6-A328+1),2),ROUND(C328*$C$5/12/(1-(1+$C$5/12)^(-($C$6-A328+1))),2)),ROUND(C328/($C$6-A328+1),2)),J327))</f>
        <v/>
      </c>
      <c r="K328" s="3" t="str">
        <f>IF(A328="","",YEAR(B328))</f>
        <v/>
      </c>
    </row>
    <row r="329" spans="1:11" x14ac:dyDescent="0.25">
      <c r="A329" s="12" t="str">
        <f>IF(A328="","",IF(H328&lt;=0,"",IF(A328&gt;=$C$6,"",A328+1)))</f>
        <v/>
      </c>
      <c r="B329" s="11" t="str">
        <f>IF(A329="","",EDATE($C$7,A329))</f>
        <v/>
      </c>
      <c r="C329" s="8" t="str">
        <f>IF(A329="","",H328)</f>
        <v/>
      </c>
      <c r="D329" s="8" t="str">
        <f>IF(A329="","",ROUND(E329+F329,2))</f>
        <v/>
      </c>
      <c r="E329" s="8" t="str">
        <f>IF(A329="","",ROUND(C329*$C$5/12,2))</f>
        <v/>
      </c>
      <c r="F329" s="8" t="str">
        <f>IF(A329="","",IF(OR(A329=$C$6,IF($C$8="Annuity",ROUND(J329-E329,2),J329)&gt;C329),C329,IF($C$8="Annuity",ROUND(J329-E329,2),J329)))</f>
        <v/>
      </c>
      <c r="G329" s="4"/>
      <c r="H329" s="8" t="str">
        <f>IF(A329="","",ROUND(C329-F329-MIN(G329+0,C329-F329),2))</f>
        <v/>
      </c>
      <c r="I329" s="10"/>
      <c r="J329" s="8" t="str">
        <f>IF(A329="","",IF(AND($C$9="Reduce the payment",G328+0&gt;0),IF($C$8="Annuity",IF($C$5=0,ROUND(C329/($C$6-A329+1),2),ROUND(C329*$C$5/12/(1-(1+$C$5/12)^(-($C$6-A329+1))),2)),ROUND(C329/($C$6-A329+1),2)),J328))</f>
        <v/>
      </c>
      <c r="K329" s="3" t="str">
        <f>IF(A329="","",YEAR(B329))</f>
        <v/>
      </c>
    </row>
    <row r="330" spans="1:11" x14ac:dyDescent="0.25">
      <c r="A330" s="12" t="str">
        <f>IF(A329="","",IF(H329&lt;=0,"",IF(A329&gt;=$C$6,"",A329+1)))</f>
        <v/>
      </c>
      <c r="B330" s="11" t="str">
        <f>IF(A330="","",EDATE($C$7,A330))</f>
        <v/>
      </c>
      <c r="C330" s="8" t="str">
        <f>IF(A330="","",H329)</f>
        <v/>
      </c>
      <c r="D330" s="8" t="str">
        <f>IF(A330="","",ROUND(E330+F330,2))</f>
        <v/>
      </c>
      <c r="E330" s="8" t="str">
        <f>IF(A330="","",ROUND(C330*$C$5/12,2))</f>
        <v/>
      </c>
      <c r="F330" s="8" t="str">
        <f>IF(A330="","",IF(OR(A330=$C$6,IF($C$8="Annuity",ROUND(J330-E330,2),J330)&gt;C330),C330,IF($C$8="Annuity",ROUND(J330-E330,2),J330)))</f>
        <v/>
      </c>
      <c r="G330" s="4"/>
      <c r="H330" s="8" t="str">
        <f>IF(A330="","",ROUND(C330-F330-MIN(G330+0,C330-F330),2))</f>
        <v/>
      </c>
      <c r="I330" s="10"/>
      <c r="J330" s="8" t="str">
        <f>IF(A330="","",IF(AND($C$9="Reduce the payment",G329+0&gt;0),IF($C$8="Annuity",IF($C$5=0,ROUND(C330/($C$6-A330+1),2),ROUND(C330*$C$5/12/(1-(1+$C$5/12)^(-($C$6-A330+1))),2)),ROUND(C330/($C$6-A330+1),2)),J329))</f>
        <v/>
      </c>
      <c r="K330" s="3" t="str">
        <f>IF(A330="","",YEAR(B330))</f>
        <v/>
      </c>
    </row>
    <row r="331" spans="1:11" x14ac:dyDescent="0.25">
      <c r="A331" s="12" t="str">
        <f>IF(A330="","",IF(H330&lt;=0,"",IF(A330&gt;=$C$6,"",A330+1)))</f>
        <v/>
      </c>
      <c r="B331" s="11" t="str">
        <f>IF(A331="","",EDATE($C$7,A331))</f>
        <v/>
      </c>
      <c r="C331" s="8" t="str">
        <f>IF(A331="","",H330)</f>
        <v/>
      </c>
      <c r="D331" s="8" t="str">
        <f>IF(A331="","",ROUND(E331+F331,2))</f>
        <v/>
      </c>
      <c r="E331" s="8" t="str">
        <f>IF(A331="","",ROUND(C331*$C$5/12,2))</f>
        <v/>
      </c>
      <c r="F331" s="8" t="str">
        <f>IF(A331="","",IF(OR(A331=$C$6,IF($C$8="Annuity",ROUND(J331-E331,2),J331)&gt;C331),C331,IF($C$8="Annuity",ROUND(J331-E331,2),J331)))</f>
        <v/>
      </c>
      <c r="G331" s="4"/>
      <c r="H331" s="8" t="str">
        <f>IF(A331="","",ROUND(C331-F331-MIN(G331+0,C331-F331),2))</f>
        <v/>
      </c>
      <c r="I331" s="10"/>
      <c r="J331" s="8" t="str">
        <f>IF(A331="","",IF(AND($C$9="Reduce the payment",G330+0&gt;0),IF($C$8="Annuity",IF($C$5=0,ROUND(C331/($C$6-A331+1),2),ROUND(C331*$C$5/12/(1-(1+$C$5/12)^(-($C$6-A331+1))),2)),ROUND(C331/($C$6-A331+1),2)),J330))</f>
        <v/>
      </c>
      <c r="K331" s="3" t="str">
        <f>IF(A331="","",YEAR(B331))</f>
        <v/>
      </c>
    </row>
    <row r="332" spans="1:11" x14ac:dyDescent="0.25">
      <c r="A332" s="12" t="str">
        <f>IF(A331="","",IF(H331&lt;=0,"",IF(A331&gt;=$C$6,"",A331+1)))</f>
        <v/>
      </c>
      <c r="B332" s="11" t="str">
        <f>IF(A332="","",EDATE($C$7,A332))</f>
        <v/>
      </c>
      <c r="C332" s="8" t="str">
        <f>IF(A332="","",H331)</f>
        <v/>
      </c>
      <c r="D332" s="8" t="str">
        <f>IF(A332="","",ROUND(E332+F332,2))</f>
        <v/>
      </c>
      <c r="E332" s="8" t="str">
        <f>IF(A332="","",ROUND(C332*$C$5/12,2))</f>
        <v/>
      </c>
      <c r="F332" s="8" t="str">
        <f>IF(A332="","",IF(OR(A332=$C$6,IF($C$8="Annuity",ROUND(J332-E332,2),J332)&gt;C332),C332,IF($C$8="Annuity",ROUND(J332-E332,2),J332)))</f>
        <v/>
      </c>
      <c r="G332" s="4"/>
      <c r="H332" s="8" t="str">
        <f>IF(A332="","",ROUND(C332-F332-MIN(G332+0,C332-F332),2))</f>
        <v/>
      </c>
      <c r="I332" s="10"/>
      <c r="J332" s="8" t="str">
        <f>IF(A332="","",IF(AND($C$9="Reduce the payment",G331+0&gt;0),IF($C$8="Annuity",IF($C$5=0,ROUND(C332/($C$6-A332+1),2),ROUND(C332*$C$5/12/(1-(1+$C$5/12)^(-($C$6-A332+1))),2)),ROUND(C332/($C$6-A332+1),2)),J331))</f>
        <v/>
      </c>
      <c r="K332" s="3" t="str">
        <f>IF(A332="","",YEAR(B332))</f>
        <v/>
      </c>
    </row>
    <row r="333" spans="1:11" x14ac:dyDescent="0.25">
      <c r="A333" s="12" t="str">
        <f>IF(A332="","",IF(H332&lt;=0,"",IF(A332&gt;=$C$6,"",A332+1)))</f>
        <v/>
      </c>
      <c r="B333" s="11" t="str">
        <f>IF(A333="","",EDATE($C$7,A333))</f>
        <v/>
      </c>
      <c r="C333" s="8" t="str">
        <f>IF(A333="","",H332)</f>
        <v/>
      </c>
      <c r="D333" s="8" t="str">
        <f>IF(A333="","",ROUND(E333+F333,2))</f>
        <v/>
      </c>
      <c r="E333" s="8" t="str">
        <f>IF(A333="","",ROUND(C333*$C$5/12,2))</f>
        <v/>
      </c>
      <c r="F333" s="8" t="str">
        <f>IF(A333="","",IF(OR(A333=$C$6,IF($C$8="Annuity",ROUND(J333-E333,2),J333)&gt;C333),C333,IF($C$8="Annuity",ROUND(J333-E333,2),J333)))</f>
        <v/>
      </c>
      <c r="G333" s="4"/>
      <c r="H333" s="8" t="str">
        <f>IF(A333="","",ROUND(C333-F333-MIN(G333+0,C333-F333),2))</f>
        <v/>
      </c>
      <c r="I333" s="10"/>
      <c r="J333" s="8" t="str">
        <f>IF(A333="","",IF(AND($C$9="Reduce the payment",G332+0&gt;0),IF($C$8="Annuity",IF($C$5=0,ROUND(C333/($C$6-A333+1),2),ROUND(C333*$C$5/12/(1-(1+$C$5/12)^(-($C$6-A333+1))),2)),ROUND(C333/($C$6-A333+1),2)),J332))</f>
        <v/>
      </c>
      <c r="K333" s="3" t="str">
        <f>IF(A333="","",YEAR(B333))</f>
        <v/>
      </c>
    </row>
    <row r="334" spans="1:11" x14ac:dyDescent="0.25">
      <c r="A334" s="12" t="str">
        <f>IF(A333="","",IF(H333&lt;=0,"",IF(A333&gt;=$C$6,"",A333+1)))</f>
        <v/>
      </c>
      <c r="B334" s="11" t="str">
        <f>IF(A334="","",EDATE($C$7,A334))</f>
        <v/>
      </c>
      <c r="C334" s="8" t="str">
        <f>IF(A334="","",H333)</f>
        <v/>
      </c>
      <c r="D334" s="8" t="str">
        <f>IF(A334="","",ROUND(E334+F334,2))</f>
        <v/>
      </c>
      <c r="E334" s="8" t="str">
        <f>IF(A334="","",ROUND(C334*$C$5/12,2))</f>
        <v/>
      </c>
      <c r="F334" s="8" t="str">
        <f>IF(A334="","",IF(OR(A334=$C$6,IF($C$8="Annuity",ROUND(J334-E334,2),J334)&gt;C334),C334,IF($C$8="Annuity",ROUND(J334-E334,2),J334)))</f>
        <v/>
      </c>
      <c r="G334" s="4"/>
      <c r="H334" s="8" t="str">
        <f>IF(A334="","",ROUND(C334-F334-MIN(G334+0,C334-F334),2))</f>
        <v/>
      </c>
      <c r="I334" s="10"/>
      <c r="J334" s="8" t="str">
        <f>IF(A334="","",IF(AND($C$9="Reduce the payment",G333+0&gt;0),IF($C$8="Annuity",IF($C$5=0,ROUND(C334/($C$6-A334+1),2),ROUND(C334*$C$5/12/(1-(1+$C$5/12)^(-($C$6-A334+1))),2)),ROUND(C334/($C$6-A334+1),2)),J333))</f>
        <v/>
      </c>
      <c r="K334" s="3" t="str">
        <f>IF(A334="","",YEAR(B334))</f>
        <v/>
      </c>
    </row>
    <row r="335" spans="1:11" x14ac:dyDescent="0.25">
      <c r="A335" s="12" t="str">
        <f>IF(A334="","",IF(H334&lt;=0,"",IF(A334&gt;=$C$6,"",A334+1)))</f>
        <v/>
      </c>
      <c r="B335" s="11" t="str">
        <f>IF(A335="","",EDATE($C$7,A335))</f>
        <v/>
      </c>
      <c r="C335" s="8" t="str">
        <f>IF(A335="","",H334)</f>
        <v/>
      </c>
      <c r="D335" s="8" t="str">
        <f>IF(A335="","",ROUND(E335+F335,2))</f>
        <v/>
      </c>
      <c r="E335" s="8" t="str">
        <f>IF(A335="","",ROUND(C335*$C$5/12,2))</f>
        <v/>
      </c>
      <c r="F335" s="8" t="str">
        <f>IF(A335="","",IF(OR(A335=$C$6,IF($C$8="Annuity",ROUND(J335-E335,2),J335)&gt;C335),C335,IF($C$8="Annuity",ROUND(J335-E335,2),J335)))</f>
        <v/>
      </c>
      <c r="G335" s="4"/>
      <c r="H335" s="8" t="str">
        <f>IF(A335="","",ROUND(C335-F335-MIN(G335+0,C335-F335),2))</f>
        <v/>
      </c>
      <c r="I335" s="10"/>
      <c r="J335" s="8" t="str">
        <f>IF(A335="","",IF(AND($C$9="Reduce the payment",G334+0&gt;0),IF($C$8="Annuity",IF($C$5=0,ROUND(C335/($C$6-A335+1),2),ROUND(C335*$C$5/12/(1-(1+$C$5/12)^(-($C$6-A335+1))),2)),ROUND(C335/($C$6-A335+1),2)),J334))</f>
        <v/>
      </c>
      <c r="K335" s="3" t="str">
        <f>IF(A335="","",YEAR(B335))</f>
        <v/>
      </c>
    </row>
    <row r="336" spans="1:11" x14ac:dyDescent="0.25">
      <c r="A336" s="12" t="str">
        <f>IF(A335="","",IF(H335&lt;=0,"",IF(A335&gt;=$C$6,"",A335+1)))</f>
        <v/>
      </c>
      <c r="B336" s="11" t="str">
        <f>IF(A336="","",EDATE($C$7,A336))</f>
        <v/>
      </c>
      <c r="C336" s="8" t="str">
        <f>IF(A336="","",H335)</f>
        <v/>
      </c>
      <c r="D336" s="8" t="str">
        <f>IF(A336="","",ROUND(E336+F336,2))</f>
        <v/>
      </c>
      <c r="E336" s="8" t="str">
        <f>IF(A336="","",ROUND(C336*$C$5/12,2))</f>
        <v/>
      </c>
      <c r="F336" s="8" t="str">
        <f>IF(A336="","",IF(OR(A336=$C$6,IF($C$8="Annuity",ROUND(J336-E336,2),J336)&gt;C336),C336,IF($C$8="Annuity",ROUND(J336-E336,2),J336)))</f>
        <v/>
      </c>
      <c r="G336" s="4"/>
      <c r="H336" s="8" t="str">
        <f>IF(A336="","",ROUND(C336-F336-MIN(G336+0,C336-F336),2))</f>
        <v/>
      </c>
      <c r="I336" s="10"/>
      <c r="J336" s="8" t="str">
        <f>IF(A336="","",IF(AND($C$9="Reduce the payment",G335+0&gt;0),IF($C$8="Annuity",IF($C$5=0,ROUND(C336/($C$6-A336+1),2),ROUND(C336*$C$5/12/(1-(1+$C$5/12)^(-($C$6-A336+1))),2)),ROUND(C336/($C$6-A336+1),2)),J335))</f>
        <v/>
      </c>
      <c r="K336" s="3" t="str">
        <f>IF(A336="","",YEAR(B336))</f>
        <v/>
      </c>
    </row>
    <row r="337" spans="1:11" x14ac:dyDescent="0.25">
      <c r="A337" s="12" t="str">
        <f>IF(A336="","",IF(H336&lt;=0,"",IF(A336&gt;=$C$6,"",A336+1)))</f>
        <v/>
      </c>
      <c r="B337" s="11" t="str">
        <f>IF(A337="","",EDATE($C$7,A337))</f>
        <v/>
      </c>
      <c r="C337" s="8" t="str">
        <f>IF(A337="","",H336)</f>
        <v/>
      </c>
      <c r="D337" s="8" t="str">
        <f>IF(A337="","",ROUND(E337+F337,2))</f>
        <v/>
      </c>
      <c r="E337" s="8" t="str">
        <f>IF(A337="","",ROUND(C337*$C$5/12,2))</f>
        <v/>
      </c>
      <c r="F337" s="8" t="str">
        <f>IF(A337="","",IF(OR(A337=$C$6,IF($C$8="Annuity",ROUND(J337-E337,2),J337)&gt;C337),C337,IF($C$8="Annuity",ROUND(J337-E337,2),J337)))</f>
        <v/>
      </c>
      <c r="G337" s="4"/>
      <c r="H337" s="8" t="str">
        <f>IF(A337="","",ROUND(C337-F337-MIN(G337+0,C337-F337),2))</f>
        <v/>
      </c>
      <c r="I337" s="10"/>
      <c r="J337" s="8" t="str">
        <f>IF(A337="","",IF(AND($C$9="Reduce the payment",G336+0&gt;0),IF($C$8="Annuity",IF($C$5=0,ROUND(C337/($C$6-A337+1),2),ROUND(C337*$C$5/12/(1-(1+$C$5/12)^(-($C$6-A337+1))),2)),ROUND(C337/($C$6-A337+1),2)),J336))</f>
        <v/>
      </c>
      <c r="K337" s="3" t="str">
        <f>IF(A337="","",YEAR(B337))</f>
        <v/>
      </c>
    </row>
    <row r="338" spans="1:11" x14ac:dyDescent="0.25">
      <c r="A338" s="12" t="str">
        <f>IF(A337="","",IF(H337&lt;=0,"",IF(A337&gt;=$C$6,"",A337+1)))</f>
        <v/>
      </c>
      <c r="B338" s="11" t="str">
        <f>IF(A338="","",EDATE($C$7,A338))</f>
        <v/>
      </c>
      <c r="C338" s="8" t="str">
        <f>IF(A338="","",H337)</f>
        <v/>
      </c>
      <c r="D338" s="8" t="str">
        <f>IF(A338="","",ROUND(E338+F338,2))</f>
        <v/>
      </c>
      <c r="E338" s="8" t="str">
        <f>IF(A338="","",ROUND(C338*$C$5/12,2))</f>
        <v/>
      </c>
      <c r="F338" s="8" t="str">
        <f>IF(A338="","",IF(OR(A338=$C$6,IF($C$8="Annuity",ROUND(J338-E338,2),J338)&gt;C338),C338,IF($C$8="Annuity",ROUND(J338-E338,2),J338)))</f>
        <v/>
      </c>
      <c r="G338" s="4"/>
      <c r="H338" s="8" t="str">
        <f>IF(A338="","",ROUND(C338-F338-MIN(G338+0,C338-F338),2))</f>
        <v/>
      </c>
      <c r="I338" s="10"/>
      <c r="J338" s="8" t="str">
        <f>IF(A338="","",IF(AND($C$9="Reduce the payment",G337+0&gt;0),IF($C$8="Annuity",IF($C$5=0,ROUND(C338/($C$6-A338+1),2),ROUND(C338*$C$5/12/(1-(1+$C$5/12)^(-($C$6-A338+1))),2)),ROUND(C338/($C$6-A338+1),2)),J337))</f>
        <v/>
      </c>
      <c r="K338" s="3" t="str">
        <f>IF(A338="","",YEAR(B338))</f>
        <v/>
      </c>
    </row>
    <row r="339" spans="1:11" x14ac:dyDescent="0.25">
      <c r="A339" s="12" t="str">
        <f>IF(A338="","",IF(H338&lt;=0,"",IF(A338&gt;=$C$6,"",A338+1)))</f>
        <v/>
      </c>
      <c r="B339" s="11" t="str">
        <f>IF(A339="","",EDATE($C$7,A339))</f>
        <v/>
      </c>
      <c r="C339" s="8" t="str">
        <f>IF(A339="","",H338)</f>
        <v/>
      </c>
      <c r="D339" s="8" t="str">
        <f>IF(A339="","",ROUND(E339+F339,2))</f>
        <v/>
      </c>
      <c r="E339" s="8" t="str">
        <f>IF(A339="","",ROUND(C339*$C$5/12,2))</f>
        <v/>
      </c>
      <c r="F339" s="8" t="str">
        <f>IF(A339="","",IF(OR(A339=$C$6,IF($C$8="Annuity",ROUND(J339-E339,2),J339)&gt;C339),C339,IF($C$8="Annuity",ROUND(J339-E339,2),J339)))</f>
        <v/>
      </c>
      <c r="G339" s="4"/>
      <c r="H339" s="8" t="str">
        <f>IF(A339="","",ROUND(C339-F339-MIN(G339+0,C339-F339),2))</f>
        <v/>
      </c>
      <c r="I339" s="10"/>
      <c r="J339" s="8" t="str">
        <f>IF(A339="","",IF(AND($C$9="Reduce the payment",G338+0&gt;0),IF($C$8="Annuity",IF($C$5=0,ROUND(C339/($C$6-A339+1),2),ROUND(C339*$C$5/12/(1-(1+$C$5/12)^(-($C$6-A339+1))),2)),ROUND(C339/($C$6-A339+1),2)),J338))</f>
        <v/>
      </c>
      <c r="K339" s="3" t="str">
        <f>IF(A339="","",YEAR(B339))</f>
        <v/>
      </c>
    </row>
    <row r="340" spans="1:11" x14ac:dyDescent="0.25">
      <c r="A340" s="12" t="str">
        <f>IF(A339="","",IF(H339&lt;=0,"",IF(A339&gt;=$C$6,"",A339+1)))</f>
        <v/>
      </c>
      <c r="B340" s="11" t="str">
        <f>IF(A340="","",EDATE($C$7,A340))</f>
        <v/>
      </c>
      <c r="C340" s="8" t="str">
        <f>IF(A340="","",H339)</f>
        <v/>
      </c>
      <c r="D340" s="8" t="str">
        <f>IF(A340="","",ROUND(E340+F340,2))</f>
        <v/>
      </c>
      <c r="E340" s="8" t="str">
        <f>IF(A340="","",ROUND(C340*$C$5/12,2))</f>
        <v/>
      </c>
      <c r="F340" s="8" t="str">
        <f>IF(A340="","",IF(OR(A340=$C$6,IF($C$8="Annuity",ROUND(J340-E340,2),J340)&gt;C340),C340,IF($C$8="Annuity",ROUND(J340-E340,2),J340)))</f>
        <v/>
      </c>
      <c r="G340" s="4"/>
      <c r="H340" s="8" t="str">
        <f>IF(A340="","",ROUND(C340-F340-MIN(G340+0,C340-F340),2))</f>
        <v/>
      </c>
      <c r="I340" s="10"/>
      <c r="J340" s="8" t="str">
        <f>IF(A340="","",IF(AND($C$9="Reduce the payment",G339+0&gt;0),IF($C$8="Annuity",IF($C$5=0,ROUND(C340/($C$6-A340+1),2),ROUND(C340*$C$5/12/(1-(1+$C$5/12)^(-($C$6-A340+1))),2)),ROUND(C340/($C$6-A340+1),2)),J339))</f>
        <v/>
      </c>
      <c r="K340" s="3" t="str">
        <f>IF(A340="","",YEAR(B340))</f>
        <v/>
      </c>
    </row>
    <row r="341" spans="1:11" x14ac:dyDescent="0.25">
      <c r="A341" s="12" t="str">
        <f>IF(A340="","",IF(H340&lt;=0,"",IF(A340&gt;=$C$6,"",A340+1)))</f>
        <v/>
      </c>
      <c r="B341" s="11" t="str">
        <f>IF(A341="","",EDATE($C$7,A341))</f>
        <v/>
      </c>
      <c r="C341" s="8" t="str">
        <f>IF(A341="","",H340)</f>
        <v/>
      </c>
      <c r="D341" s="8" t="str">
        <f>IF(A341="","",ROUND(E341+F341,2))</f>
        <v/>
      </c>
      <c r="E341" s="8" t="str">
        <f>IF(A341="","",ROUND(C341*$C$5/12,2))</f>
        <v/>
      </c>
      <c r="F341" s="8" t="str">
        <f>IF(A341="","",IF(OR(A341=$C$6,IF($C$8="Annuity",ROUND(J341-E341,2),J341)&gt;C341),C341,IF($C$8="Annuity",ROUND(J341-E341,2),J341)))</f>
        <v/>
      </c>
      <c r="G341" s="4"/>
      <c r="H341" s="8" t="str">
        <f>IF(A341="","",ROUND(C341-F341-MIN(G341+0,C341-F341),2))</f>
        <v/>
      </c>
      <c r="I341" s="10"/>
      <c r="J341" s="8" t="str">
        <f>IF(A341="","",IF(AND($C$9="Reduce the payment",G340+0&gt;0),IF($C$8="Annuity",IF($C$5=0,ROUND(C341/($C$6-A341+1),2),ROUND(C341*$C$5/12/(1-(1+$C$5/12)^(-($C$6-A341+1))),2)),ROUND(C341/($C$6-A341+1),2)),J340))</f>
        <v/>
      </c>
      <c r="K341" s="3" t="str">
        <f>IF(A341="","",YEAR(B341))</f>
        <v/>
      </c>
    </row>
    <row r="342" spans="1:11" x14ac:dyDescent="0.25">
      <c r="A342" s="12" t="str">
        <f>IF(A341="","",IF(H341&lt;=0,"",IF(A341&gt;=$C$6,"",A341+1)))</f>
        <v/>
      </c>
      <c r="B342" s="11" t="str">
        <f>IF(A342="","",EDATE($C$7,A342))</f>
        <v/>
      </c>
      <c r="C342" s="8" t="str">
        <f>IF(A342="","",H341)</f>
        <v/>
      </c>
      <c r="D342" s="8" t="str">
        <f>IF(A342="","",ROUND(E342+F342,2))</f>
        <v/>
      </c>
      <c r="E342" s="8" t="str">
        <f>IF(A342="","",ROUND(C342*$C$5/12,2))</f>
        <v/>
      </c>
      <c r="F342" s="8" t="str">
        <f>IF(A342="","",IF(OR(A342=$C$6,IF($C$8="Annuity",ROUND(J342-E342,2),J342)&gt;C342),C342,IF($C$8="Annuity",ROUND(J342-E342,2),J342)))</f>
        <v/>
      </c>
      <c r="G342" s="4"/>
      <c r="H342" s="8" t="str">
        <f>IF(A342="","",ROUND(C342-F342-MIN(G342+0,C342-F342),2))</f>
        <v/>
      </c>
      <c r="I342" s="10"/>
      <c r="J342" s="8" t="str">
        <f>IF(A342="","",IF(AND($C$9="Reduce the payment",G341+0&gt;0),IF($C$8="Annuity",IF($C$5=0,ROUND(C342/($C$6-A342+1),2),ROUND(C342*$C$5/12/(1-(1+$C$5/12)^(-($C$6-A342+1))),2)),ROUND(C342/($C$6-A342+1),2)),J341))</f>
        <v/>
      </c>
      <c r="K342" s="3" t="str">
        <f>IF(A342="","",YEAR(B342))</f>
        <v/>
      </c>
    </row>
    <row r="343" spans="1:11" x14ac:dyDescent="0.25">
      <c r="A343" s="12" t="str">
        <f>IF(A342="","",IF(H342&lt;=0,"",IF(A342&gt;=$C$6,"",A342+1)))</f>
        <v/>
      </c>
      <c r="B343" s="11" t="str">
        <f>IF(A343="","",EDATE($C$7,A343))</f>
        <v/>
      </c>
      <c r="C343" s="8" t="str">
        <f>IF(A343="","",H342)</f>
        <v/>
      </c>
      <c r="D343" s="8" t="str">
        <f>IF(A343="","",ROUND(E343+F343,2))</f>
        <v/>
      </c>
      <c r="E343" s="8" t="str">
        <f>IF(A343="","",ROUND(C343*$C$5/12,2))</f>
        <v/>
      </c>
      <c r="F343" s="8" t="str">
        <f>IF(A343="","",IF(OR(A343=$C$6,IF($C$8="Annuity",ROUND(J343-E343,2),J343)&gt;C343),C343,IF($C$8="Annuity",ROUND(J343-E343,2),J343)))</f>
        <v/>
      </c>
      <c r="G343" s="4"/>
      <c r="H343" s="8" t="str">
        <f>IF(A343="","",ROUND(C343-F343-MIN(G343+0,C343-F343),2))</f>
        <v/>
      </c>
      <c r="I343" s="10"/>
      <c r="J343" s="8" t="str">
        <f>IF(A343="","",IF(AND($C$9="Reduce the payment",G342+0&gt;0),IF($C$8="Annuity",IF($C$5=0,ROUND(C343/($C$6-A343+1),2),ROUND(C343*$C$5/12/(1-(1+$C$5/12)^(-($C$6-A343+1))),2)),ROUND(C343/($C$6-A343+1),2)),J342))</f>
        <v/>
      </c>
      <c r="K343" s="3" t="str">
        <f>IF(A343="","",YEAR(B343))</f>
        <v/>
      </c>
    </row>
    <row r="344" spans="1:11" x14ac:dyDescent="0.25">
      <c r="A344" s="12" t="str">
        <f>IF(A343="","",IF(H343&lt;=0,"",IF(A343&gt;=$C$6,"",A343+1)))</f>
        <v/>
      </c>
      <c r="B344" s="11" t="str">
        <f>IF(A344="","",EDATE($C$7,A344))</f>
        <v/>
      </c>
      <c r="C344" s="8" t="str">
        <f>IF(A344="","",H343)</f>
        <v/>
      </c>
      <c r="D344" s="8" t="str">
        <f>IF(A344="","",ROUND(E344+F344,2))</f>
        <v/>
      </c>
      <c r="E344" s="8" t="str">
        <f>IF(A344="","",ROUND(C344*$C$5/12,2))</f>
        <v/>
      </c>
      <c r="F344" s="8" t="str">
        <f>IF(A344="","",IF(OR(A344=$C$6,IF($C$8="Annuity",ROUND(J344-E344,2),J344)&gt;C344),C344,IF($C$8="Annuity",ROUND(J344-E344,2),J344)))</f>
        <v/>
      </c>
      <c r="G344" s="4"/>
      <c r="H344" s="8" t="str">
        <f>IF(A344="","",ROUND(C344-F344-MIN(G344+0,C344-F344),2))</f>
        <v/>
      </c>
      <c r="I344" s="10"/>
      <c r="J344" s="8" t="str">
        <f>IF(A344="","",IF(AND($C$9="Reduce the payment",G343+0&gt;0),IF($C$8="Annuity",IF($C$5=0,ROUND(C344/($C$6-A344+1),2),ROUND(C344*$C$5/12/(1-(1+$C$5/12)^(-($C$6-A344+1))),2)),ROUND(C344/($C$6-A344+1),2)),J343))</f>
        <v/>
      </c>
      <c r="K344" s="3" t="str">
        <f>IF(A344="","",YEAR(B344))</f>
        <v/>
      </c>
    </row>
    <row r="345" spans="1:11" x14ac:dyDescent="0.25">
      <c r="A345" s="12" t="str">
        <f>IF(A344="","",IF(H344&lt;=0,"",IF(A344&gt;=$C$6,"",A344+1)))</f>
        <v/>
      </c>
      <c r="B345" s="11" t="str">
        <f>IF(A345="","",EDATE($C$7,A345))</f>
        <v/>
      </c>
      <c r="C345" s="8" t="str">
        <f>IF(A345="","",H344)</f>
        <v/>
      </c>
      <c r="D345" s="8" t="str">
        <f>IF(A345="","",ROUND(E345+F345,2))</f>
        <v/>
      </c>
      <c r="E345" s="8" t="str">
        <f>IF(A345="","",ROUND(C345*$C$5/12,2))</f>
        <v/>
      </c>
      <c r="F345" s="8" t="str">
        <f>IF(A345="","",IF(OR(A345=$C$6,IF($C$8="Annuity",ROUND(J345-E345,2),J345)&gt;C345),C345,IF($C$8="Annuity",ROUND(J345-E345,2),J345)))</f>
        <v/>
      </c>
      <c r="G345" s="4"/>
      <c r="H345" s="8" t="str">
        <f>IF(A345="","",ROUND(C345-F345-MIN(G345+0,C345-F345),2))</f>
        <v/>
      </c>
      <c r="I345" s="10"/>
      <c r="J345" s="8" t="str">
        <f>IF(A345="","",IF(AND($C$9="Reduce the payment",G344+0&gt;0),IF($C$8="Annuity",IF($C$5=0,ROUND(C345/($C$6-A345+1),2),ROUND(C345*$C$5/12/(1-(1+$C$5/12)^(-($C$6-A345+1))),2)),ROUND(C345/($C$6-A345+1),2)),J344))</f>
        <v/>
      </c>
      <c r="K345" s="3" t="str">
        <f>IF(A345="","",YEAR(B345))</f>
        <v/>
      </c>
    </row>
    <row r="346" spans="1:11" x14ac:dyDescent="0.25">
      <c r="A346" s="12" t="str">
        <f>IF(A345="","",IF(H345&lt;=0,"",IF(A345&gt;=$C$6,"",A345+1)))</f>
        <v/>
      </c>
      <c r="B346" s="11" t="str">
        <f>IF(A346="","",EDATE($C$7,A346))</f>
        <v/>
      </c>
      <c r="C346" s="8" t="str">
        <f>IF(A346="","",H345)</f>
        <v/>
      </c>
      <c r="D346" s="8" t="str">
        <f>IF(A346="","",ROUND(E346+F346,2))</f>
        <v/>
      </c>
      <c r="E346" s="8" t="str">
        <f>IF(A346="","",ROUND(C346*$C$5/12,2))</f>
        <v/>
      </c>
      <c r="F346" s="8" t="str">
        <f>IF(A346="","",IF(OR(A346=$C$6,IF($C$8="Annuity",ROUND(J346-E346,2),J346)&gt;C346),C346,IF($C$8="Annuity",ROUND(J346-E346,2),J346)))</f>
        <v/>
      </c>
      <c r="G346" s="4"/>
      <c r="H346" s="8" t="str">
        <f>IF(A346="","",ROUND(C346-F346-MIN(G346+0,C346-F346),2))</f>
        <v/>
      </c>
      <c r="I346" s="10"/>
      <c r="J346" s="8" t="str">
        <f>IF(A346="","",IF(AND($C$9="Reduce the payment",G345+0&gt;0),IF($C$8="Annuity",IF($C$5=0,ROUND(C346/($C$6-A346+1),2),ROUND(C346*$C$5/12/(1-(1+$C$5/12)^(-($C$6-A346+1))),2)),ROUND(C346/($C$6-A346+1),2)),J345))</f>
        <v/>
      </c>
      <c r="K346" s="3" t="str">
        <f>IF(A346="","",YEAR(B346))</f>
        <v/>
      </c>
    </row>
    <row r="347" spans="1:11" x14ac:dyDescent="0.25">
      <c r="A347" s="12" t="str">
        <f>IF(A346="","",IF(H346&lt;=0,"",IF(A346&gt;=$C$6,"",A346+1)))</f>
        <v/>
      </c>
      <c r="B347" s="11" t="str">
        <f>IF(A347="","",EDATE($C$7,A347))</f>
        <v/>
      </c>
      <c r="C347" s="8" t="str">
        <f>IF(A347="","",H346)</f>
        <v/>
      </c>
      <c r="D347" s="8" t="str">
        <f>IF(A347="","",ROUND(E347+F347,2))</f>
        <v/>
      </c>
      <c r="E347" s="8" t="str">
        <f>IF(A347="","",ROUND(C347*$C$5/12,2))</f>
        <v/>
      </c>
      <c r="F347" s="8" t="str">
        <f>IF(A347="","",IF(OR(A347=$C$6,IF($C$8="Annuity",ROUND(J347-E347,2),J347)&gt;C347),C347,IF($C$8="Annuity",ROUND(J347-E347,2),J347)))</f>
        <v/>
      </c>
      <c r="G347" s="4"/>
      <c r="H347" s="8" t="str">
        <f>IF(A347="","",ROUND(C347-F347-MIN(G347+0,C347-F347),2))</f>
        <v/>
      </c>
      <c r="I347" s="10"/>
      <c r="J347" s="8" t="str">
        <f>IF(A347="","",IF(AND($C$9="Reduce the payment",G346+0&gt;0),IF($C$8="Annuity",IF($C$5=0,ROUND(C347/($C$6-A347+1),2),ROUND(C347*$C$5/12/(1-(1+$C$5/12)^(-($C$6-A347+1))),2)),ROUND(C347/($C$6-A347+1),2)),J346))</f>
        <v/>
      </c>
      <c r="K347" s="3" t="str">
        <f>IF(A347="","",YEAR(B347))</f>
        <v/>
      </c>
    </row>
    <row r="348" spans="1:11" x14ac:dyDescent="0.25">
      <c r="A348" s="12" t="str">
        <f>IF(A347="","",IF(H347&lt;=0,"",IF(A347&gt;=$C$6,"",A347+1)))</f>
        <v/>
      </c>
      <c r="B348" s="11" t="str">
        <f>IF(A348="","",EDATE($C$7,A348))</f>
        <v/>
      </c>
      <c r="C348" s="8" t="str">
        <f>IF(A348="","",H347)</f>
        <v/>
      </c>
      <c r="D348" s="8" t="str">
        <f>IF(A348="","",ROUND(E348+F348,2))</f>
        <v/>
      </c>
      <c r="E348" s="8" t="str">
        <f>IF(A348="","",ROUND(C348*$C$5/12,2))</f>
        <v/>
      </c>
      <c r="F348" s="8" t="str">
        <f>IF(A348="","",IF(OR(A348=$C$6,IF($C$8="Annuity",ROUND(J348-E348,2),J348)&gt;C348),C348,IF($C$8="Annuity",ROUND(J348-E348,2),J348)))</f>
        <v/>
      </c>
      <c r="G348" s="4"/>
      <c r="H348" s="8" t="str">
        <f>IF(A348="","",ROUND(C348-F348-MIN(G348+0,C348-F348),2))</f>
        <v/>
      </c>
      <c r="I348" s="10"/>
      <c r="J348" s="8" t="str">
        <f>IF(A348="","",IF(AND($C$9="Reduce the payment",G347+0&gt;0),IF($C$8="Annuity",IF($C$5=0,ROUND(C348/($C$6-A348+1),2),ROUND(C348*$C$5/12/(1-(1+$C$5/12)^(-($C$6-A348+1))),2)),ROUND(C348/($C$6-A348+1),2)),J347))</f>
        <v/>
      </c>
      <c r="K348" s="3" t="str">
        <f>IF(A348="","",YEAR(B348))</f>
        <v/>
      </c>
    </row>
    <row r="349" spans="1:11" x14ac:dyDescent="0.25">
      <c r="A349" s="12" t="str">
        <f>IF(A348="","",IF(H348&lt;=0,"",IF(A348&gt;=$C$6,"",A348+1)))</f>
        <v/>
      </c>
      <c r="B349" s="11" t="str">
        <f>IF(A349="","",EDATE($C$7,A349))</f>
        <v/>
      </c>
      <c r="C349" s="8" t="str">
        <f>IF(A349="","",H348)</f>
        <v/>
      </c>
      <c r="D349" s="8" t="str">
        <f>IF(A349="","",ROUND(E349+F349,2))</f>
        <v/>
      </c>
      <c r="E349" s="8" t="str">
        <f>IF(A349="","",ROUND(C349*$C$5/12,2))</f>
        <v/>
      </c>
      <c r="F349" s="8" t="str">
        <f>IF(A349="","",IF(OR(A349=$C$6,IF($C$8="Annuity",ROUND(J349-E349,2),J349)&gt;C349),C349,IF($C$8="Annuity",ROUND(J349-E349,2),J349)))</f>
        <v/>
      </c>
      <c r="G349" s="4"/>
      <c r="H349" s="8" t="str">
        <f>IF(A349="","",ROUND(C349-F349-MIN(G349+0,C349-F349),2))</f>
        <v/>
      </c>
      <c r="I349" s="10"/>
      <c r="J349" s="8" t="str">
        <f>IF(A349="","",IF(AND($C$9="Reduce the payment",G348+0&gt;0),IF($C$8="Annuity",IF($C$5=0,ROUND(C349/($C$6-A349+1),2),ROUND(C349*$C$5/12/(1-(1+$C$5/12)^(-($C$6-A349+1))),2)),ROUND(C349/($C$6-A349+1),2)),J348))</f>
        <v/>
      </c>
      <c r="K349" s="3" t="str">
        <f>IF(A349="","",YEAR(B349))</f>
        <v/>
      </c>
    </row>
    <row r="350" spans="1:11" x14ac:dyDescent="0.25">
      <c r="A350" s="12" t="str">
        <f>IF(A349="","",IF(H349&lt;=0,"",IF(A349&gt;=$C$6,"",A349+1)))</f>
        <v/>
      </c>
      <c r="B350" s="11" t="str">
        <f>IF(A350="","",EDATE($C$7,A350))</f>
        <v/>
      </c>
      <c r="C350" s="8" t="str">
        <f>IF(A350="","",H349)</f>
        <v/>
      </c>
      <c r="D350" s="8" t="str">
        <f>IF(A350="","",ROUND(E350+F350,2))</f>
        <v/>
      </c>
      <c r="E350" s="8" t="str">
        <f>IF(A350="","",ROUND(C350*$C$5/12,2))</f>
        <v/>
      </c>
      <c r="F350" s="8" t="str">
        <f>IF(A350="","",IF(OR(A350=$C$6,IF($C$8="Annuity",ROUND(J350-E350,2),J350)&gt;C350),C350,IF($C$8="Annuity",ROUND(J350-E350,2),J350)))</f>
        <v/>
      </c>
      <c r="G350" s="4"/>
      <c r="H350" s="8" t="str">
        <f>IF(A350="","",ROUND(C350-F350-MIN(G350+0,C350-F350),2))</f>
        <v/>
      </c>
      <c r="I350" s="10"/>
      <c r="J350" s="8" t="str">
        <f>IF(A350="","",IF(AND($C$9="Reduce the payment",G349+0&gt;0),IF($C$8="Annuity",IF($C$5=0,ROUND(C350/($C$6-A350+1),2),ROUND(C350*$C$5/12/(1-(1+$C$5/12)^(-($C$6-A350+1))),2)),ROUND(C350/($C$6-A350+1),2)),J349))</f>
        <v/>
      </c>
      <c r="K350" s="3" t="str">
        <f>IF(A350="","",YEAR(B350))</f>
        <v/>
      </c>
    </row>
    <row r="351" spans="1:11" x14ac:dyDescent="0.25">
      <c r="A351" s="12" t="str">
        <f>IF(A350="","",IF(H350&lt;=0,"",IF(A350&gt;=$C$6,"",A350+1)))</f>
        <v/>
      </c>
      <c r="B351" s="11" t="str">
        <f>IF(A351="","",EDATE($C$7,A351))</f>
        <v/>
      </c>
      <c r="C351" s="8" t="str">
        <f>IF(A351="","",H350)</f>
        <v/>
      </c>
      <c r="D351" s="8" t="str">
        <f>IF(A351="","",ROUND(E351+F351,2))</f>
        <v/>
      </c>
      <c r="E351" s="8" t="str">
        <f>IF(A351="","",ROUND(C351*$C$5/12,2))</f>
        <v/>
      </c>
      <c r="F351" s="8" t="str">
        <f>IF(A351="","",IF(OR(A351=$C$6,IF($C$8="Annuity",ROUND(J351-E351,2),J351)&gt;C351),C351,IF($C$8="Annuity",ROUND(J351-E351,2),J351)))</f>
        <v/>
      </c>
      <c r="G351" s="4"/>
      <c r="H351" s="8" t="str">
        <f>IF(A351="","",ROUND(C351-F351-MIN(G351+0,C351-F351),2))</f>
        <v/>
      </c>
      <c r="I351" s="10"/>
      <c r="J351" s="8" t="str">
        <f>IF(A351="","",IF(AND($C$9="Reduce the payment",G350+0&gt;0),IF($C$8="Annuity",IF($C$5=0,ROUND(C351/($C$6-A351+1),2),ROUND(C351*$C$5/12/(1-(1+$C$5/12)^(-($C$6-A351+1))),2)),ROUND(C351/($C$6-A351+1),2)),J350))</f>
        <v/>
      </c>
      <c r="K351" s="3" t="str">
        <f>IF(A351="","",YEAR(B351))</f>
        <v/>
      </c>
    </row>
    <row r="352" spans="1:11" x14ac:dyDescent="0.25">
      <c r="A352" s="12" t="str">
        <f>IF(A351="","",IF(H351&lt;=0,"",IF(A351&gt;=$C$6,"",A351+1)))</f>
        <v/>
      </c>
      <c r="B352" s="11" t="str">
        <f>IF(A352="","",EDATE($C$7,A352))</f>
        <v/>
      </c>
      <c r="C352" s="8" t="str">
        <f>IF(A352="","",H351)</f>
        <v/>
      </c>
      <c r="D352" s="8" t="str">
        <f>IF(A352="","",ROUND(E352+F352,2))</f>
        <v/>
      </c>
      <c r="E352" s="8" t="str">
        <f>IF(A352="","",ROUND(C352*$C$5/12,2))</f>
        <v/>
      </c>
      <c r="F352" s="8" t="str">
        <f>IF(A352="","",IF(OR(A352=$C$6,IF($C$8="Annuity",ROUND(J352-E352,2),J352)&gt;C352),C352,IF($C$8="Annuity",ROUND(J352-E352,2),J352)))</f>
        <v/>
      </c>
      <c r="G352" s="4"/>
      <c r="H352" s="8" t="str">
        <f>IF(A352="","",ROUND(C352-F352-MIN(G352+0,C352-F352),2))</f>
        <v/>
      </c>
      <c r="I352" s="10"/>
      <c r="J352" s="8" t="str">
        <f>IF(A352="","",IF(AND($C$9="Reduce the payment",G351+0&gt;0),IF($C$8="Annuity",IF($C$5=0,ROUND(C352/($C$6-A352+1),2),ROUND(C352*$C$5/12/(1-(1+$C$5/12)^(-($C$6-A352+1))),2)),ROUND(C352/($C$6-A352+1),2)),J351))</f>
        <v/>
      </c>
      <c r="K352" s="3" t="str">
        <f>IF(A352="","",YEAR(B352))</f>
        <v/>
      </c>
    </row>
    <row r="353" spans="1:11" x14ac:dyDescent="0.25">
      <c r="A353" s="12" t="str">
        <f>IF(A352="","",IF(H352&lt;=0,"",IF(A352&gt;=$C$6,"",A352+1)))</f>
        <v/>
      </c>
      <c r="B353" s="11" t="str">
        <f>IF(A353="","",EDATE($C$7,A353))</f>
        <v/>
      </c>
      <c r="C353" s="8" t="str">
        <f>IF(A353="","",H352)</f>
        <v/>
      </c>
      <c r="D353" s="8" t="str">
        <f>IF(A353="","",ROUND(E353+F353,2))</f>
        <v/>
      </c>
      <c r="E353" s="8" t="str">
        <f>IF(A353="","",ROUND(C353*$C$5/12,2))</f>
        <v/>
      </c>
      <c r="F353" s="8" t="str">
        <f>IF(A353="","",IF(OR(A353=$C$6,IF($C$8="Annuity",ROUND(J353-E353,2),J353)&gt;C353),C353,IF($C$8="Annuity",ROUND(J353-E353,2),J353)))</f>
        <v/>
      </c>
      <c r="G353" s="4"/>
      <c r="H353" s="8" t="str">
        <f>IF(A353="","",ROUND(C353-F353-MIN(G353+0,C353-F353),2))</f>
        <v/>
      </c>
      <c r="I353" s="10"/>
      <c r="J353" s="8" t="str">
        <f>IF(A353="","",IF(AND($C$9="Reduce the payment",G352+0&gt;0),IF($C$8="Annuity",IF($C$5=0,ROUND(C353/($C$6-A353+1),2),ROUND(C353*$C$5/12/(1-(1+$C$5/12)^(-($C$6-A353+1))),2)),ROUND(C353/($C$6-A353+1),2)),J352))</f>
        <v/>
      </c>
      <c r="K353" s="3" t="str">
        <f>IF(A353="","",YEAR(B353))</f>
        <v/>
      </c>
    </row>
    <row r="354" spans="1:11" x14ac:dyDescent="0.25">
      <c r="A354" s="12" t="str">
        <f>IF(A353="","",IF(H353&lt;=0,"",IF(A353&gt;=$C$6,"",A353+1)))</f>
        <v/>
      </c>
      <c r="B354" s="11" t="str">
        <f>IF(A354="","",EDATE($C$7,A354))</f>
        <v/>
      </c>
      <c r="C354" s="8" t="str">
        <f>IF(A354="","",H353)</f>
        <v/>
      </c>
      <c r="D354" s="8" t="str">
        <f>IF(A354="","",ROUND(E354+F354,2))</f>
        <v/>
      </c>
      <c r="E354" s="8" t="str">
        <f>IF(A354="","",ROUND(C354*$C$5/12,2))</f>
        <v/>
      </c>
      <c r="F354" s="8" t="str">
        <f>IF(A354="","",IF(OR(A354=$C$6,IF($C$8="Annuity",ROUND(J354-E354,2),J354)&gt;C354),C354,IF($C$8="Annuity",ROUND(J354-E354,2),J354)))</f>
        <v/>
      </c>
      <c r="G354" s="4"/>
      <c r="H354" s="8" t="str">
        <f>IF(A354="","",ROUND(C354-F354-MIN(G354+0,C354-F354),2))</f>
        <v/>
      </c>
      <c r="I354" s="10"/>
      <c r="J354" s="8" t="str">
        <f>IF(A354="","",IF(AND($C$9="Reduce the payment",G353+0&gt;0),IF($C$8="Annuity",IF($C$5=0,ROUND(C354/($C$6-A354+1),2),ROUND(C354*$C$5/12/(1-(1+$C$5/12)^(-($C$6-A354+1))),2)),ROUND(C354/($C$6-A354+1),2)),J353))</f>
        <v/>
      </c>
      <c r="K354" s="3" t="str">
        <f>IF(A354="","",YEAR(B354))</f>
        <v/>
      </c>
    </row>
    <row r="355" spans="1:11" x14ac:dyDescent="0.25">
      <c r="A355" s="12" t="str">
        <f>IF(A354="","",IF(H354&lt;=0,"",IF(A354&gt;=$C$6,"",A354+1)))</f>
        <v/>
      </c>
      <c r="B355" s="11" t="str">
        <f>IF(A355="","",EDATE($C$7,A355))</f>
        <v/>
      </c>
      <c r="C355" s="8" t="str">
        <f>IF(A355="","",H354)</f>
        <v/>
      </c>
      <c r="D355" s="8" t="str">
        <f>IF(A355="","",ROUND(E355+F355,2))</f>
        <v/>
      </c>
      <c r="E355" s="8" t="str">
        <f>IF(A355="","",ROUND(C355*$C$5/12,2))</f>
        <v/>
      </c>
      <c r="F355" s="8" t="str">
        <f>IF(A355="","",IF(OR(A355=$C$6,IF($C$8="Annuity",ROUND(J355-E355,2),J355)&gt;C355),C355,IF($C$8="Annuity",ROUND(J355-E355,2),J355)))</f>
        <v/>
      </c>
      <c r="G355" s="4"/>
      <c r="H355" s="8" t="str">
        <f>IF(A355="","",ROUND(C355-F355-MIN(G355+0,C355-F355),2))</f>
        <v/>
      </c>
      <c r="I355" s="10"/>
      <c r="J355" s="8" t="str">
        <f>IF(A355="","",IF(AND($C$9="Reduce the payment",G354+0&gt;0),IF($C$8="Annuity",IF($C$5=0,ROUND(C355/($C$6-A355+1),2),ROUND(C355*$C$5/12/(1-(1+$C$5/12)^(-($C$6-A355+1))),2)),ROUND(C355/($C$6-A355+1),2)),J354))</f>
        <v/>
      </c>
      <c r="K355" s="3" t="str">
        <f>IF(A355="","",YEAR(B355))</f>
        <v/>
      </c>
    </row>
    <row r="356" spans="1:11" x14ac:dyDescent="0.25">
      <c r="A356" s="12" t="str">
        <f>IF(A355="","",IF(H355&lt;=0,"",IF(A355&gt;=$C$6,"",A355+1)))</f>
        <v/>
      </c>
      <c r="B356" s="11" t="str">
        <f>IF(A356="","",EDATE($C$7,A356))</f>
        <v/>
      </c>
      <c r="C356" s="8" t="str">
        <f>IF(A356="","",H355)</f>
        <v/>
      </c>
      <c r="D356" s="8" t="str">
        <f>IF(A356="","",ROUND(E356+F356,2))</f>
        <v/>
      </c>
      <c r="E356" s="8" t="str">
        <f>IF(A356="","",ROUND(C356*$C$5/12,2))</f>
        <v/>
      </c>
      <c r="F356" s="8" t="str">
        <f>IF(A356="","",IF(OR(A356=$C$6,IF($C$8="Annuity",ROUND(J356-E356,2),J356)&gt;C356),C356,IF($C$8="Annuity",ROUND(J356-E356,2),J356)))</f>
        <v/>
      </c>
      <c r="G356" s="4"/>
      <c r="H356" s="8" t="str">
        <f>IF(A356="","",ROUND(C356-F356-MIN(G356+0,C356-F356),2))</f>
        <v/>
      </c>
      <c r="I356" s="10"/>
      <c r="J356" s="8" t="str">
        <f>IF(A356="","",IF(AND($C$9="Reduce the payment",G355+0&gt;0),IF($C$8="Annuity",IF($C$5=0,ROUND(C356/($C$6-A356+1),2),ROUND(C356*$C$5/12/(1-(1+$C$5/12)^(-($C$6-A356+1))),2)),ROUND(C356/($C$6-A356+1),2)),J355))</f>
        <v/>
      </c>
      <c r="K356" s="3" t="str">
        <f>IF(A356="","",YEAR(B356))</f>
        <v/>
      </c>
    </row>
    <row r="357" spans="1:11" x14ac:dyDescent="0.25">
      <c r="A357" s="12" t="str">
        <f>IF(A356="","",IF(H356&lt;=0,"",IF(A356&gt;=$C$6,"",A356+1)))</f>
        <v/>
      </c>
      <c r="B357" s="11" t="str">
        <f>IF(A357="","",EDATE($C$7,A357))</f>
        <v/>
      </c>
      <c r="C357" s="8" t="str">
        <f>IF(A357="","",H356)</f>
        <v/>
      </c>
      <c r="D357" s="8" t="str">
        <f>IF(A357="","",ROUND(E357+F357,2))</f>
        <v/>
      </c>
      <c r="E357" s="8" t="str">
        <f>IF(A357="","",ROUND(C357*$C$5/12,2))</f>
        <v/>
      </c>
      <c r="F357" s="8" t="str">
        <f>IF(A357="","",IF(OR(A357=$C$6,IF($C$8="Annuity",ROUND(J357-E357,2),J357)&gt;C357),C357,IF($C$8="Annuity",ROUND(J357-E357,2),J357)))</f>
        <v/>
      </c>
      <c r="G357" s="4"/>
      <c r="H357" s="8" t="str">
        <f>IF(A357="","",ROUND(C357-F357-MIN(G357+0,C357-F357),2))</f>
        <v/>
      </c>
      <c r="I357" s="10"/>
      <c r="J357" s="8" t="str">
        <f>IF(A357="","",IF(AND($C$9="Reduce the payment",G356+0&gt;0),IF($C$8="Annuity",IF($C$5=0,ROUND(C357/($C$6-A357+1),2),ROUND(C357*$C$5/12/(1-(1+$C$5/12)^(-($C$6-A357+1))),2)),ROUND(C357/($C$6-A357+1),2)),J356))</f>
        <v/>
      </c>
      <c r="K357" s="3" t="str">
        <f>IF(A357="","",YEAR(B357))</f>
        <v/>
      </c>
    </row>
    <row r="358" spans="1:11" x14ac:dyDescent="0.25">
      <c r="A358" s="12" t="str">
        <f>IF(A357="","",IF(H357&lt;=0,"",IF(A357&gt;=$C$6,"",A357+1)))</f>
        <v/>
      </c>
      <c r="B358" s="11" t="str">
        <f>IF(A358="","",EDATE($C$7,A358))</f>
        <v/>
      </c>
      <c r="C358" s="8" t="str">
        <f>IF(A358="","",H357)</f>
        <v/>
      </c>
      <c r="D358" s="8" t="str">
        <f>IF(A358="","",ROUND(E358+F358,2))</f>
        <v/>
      </c>
      <c r="E358" s="8" t="str">
        <f>IF(A358="","",ROUND(C358*$C$5/12,2))</f>
        <v/>
      </c>
      <c r="F358" s="8" t="str">
        <f>IF(A358="","",IF(OR(A358=$C$6,IF($C$8="Annuity",ROUND(J358-E358,2),J358)&gt;C358),C358,IF($C$8="Annuity",ROUND(J358-E358,2),J358)))</f>
        <v/>
      </c>
      <c r="G358" s="4"/>
      <c r="H358" s="8" t="str">
        <f>IF(A358="","",ROUND(C358-F358-MIN(G358+0,C358-F358),2))</f>
        <v/>
      </c>
      <c r="I358" s="10"/>
      <c r="J358" s="8" t="str">
        <f>IF(A358="","",IF(AND($C$9="Reduce the payment",G357+0&gt;0),IF($C$8="Annuity",IF($C$5=0,ROUND(C358/($C$6-A358+1),2),ROUND(C358*$C$5/12/(1-(1+$C$5/12)^(-($C$6-A358+1))),2)),ROUND(C358/($C$6-A358+1),2)),J357))</f>
        <v/>
      </c>
      <c r="K358" s="3" t="str">
        <f>IF(A358="","",YEAR(B358))</f>
        <v/>
      </c>
    </row>
    <row r="359" spans="1:11" x14ac:dyDescent="0.25">
      <c r="A359" s="12" t="str">
        <f>IF(A358="","",IF(H358&lt;=0,"",IF(A358&gt;=$C$6,"",A358+1)))</f>
        <v/>
      </c>
      <c r="B359" s="11" t="str">
        <f>IF(A359="","",EDATE($C$7,A359))</f>
        <v/>
      </c>
      <c r="C359" s="8" t="str">
        <f>IF(A359="","",H358)</f>
        <v/>
      </c>
      <c r="D359" s="8" t="str">
        <f>IF(A359="","",ROUND(E359+F359,2))</f>
        <v/>
      </c>
      <c r="E359" s="8" t="str">
        <f>IF(A359="","",ROUND(C359*$C$5/12,2))</f>
        <v/>
      </c>
      <c r="F359" s="8" t="str">
        <f>IF(A359="","",IF(OR(A359=$C$6,IF($C$8="Annuity",ROUND(J359-E359,2),J359)&gt;C359),C359,IF($C$8="Annuity",ROUND(J359-E359,2),J359)))</f>
        <v/>
      </c>
      <c r="G359" s="4"/>
      <c r="H359" s="8" t="str">
        <f>IF(A359="","",ROUND(C359-F359-MIN(G359+0,C359-F359),2))</f>
        <v/>
      </c>
      <c r="I359" s="10"/>
      <c r="J359" s="8" t="str">
        <f>IF(A359="","",IF(AND($C$9="Reduce the payment",G358+0&gt;0),IF($C$8="Annuity",IF($C$5=0,ROUND(C359/($C$6-A359+1),2),ROUND(C359*$C$5/12/(1-(1+$C$5/12)^(-($C$6-A359+1))),2)),ROUND(C359/($C$6-A359+1),2)),J358))</f>
        <v/>
      </c>
      <c r="K359" s="3" t="str">
        <f>IF(A359="","",YEAR(B359))</f>
        <v/>
      </c>
    </row>
    <row r="360" spans="1:11" x14ac:dyDescent="0.25">
      <c r="A360" s="12" t="str">
        <f>IF(A359="","",IF(H359&lt;=0,"",IF(A359&gt;=$C$6,"",A359+1)))</f>
        <v/>
      </c>
      <c r="B360" s="11" t="str">
        <f>IF(A360="","",EDATE($C$7,A360))</f>
        <v/>
      </c>
      <c r="C360" s="8" t="str">
        <f>IF(A360="","",H359)</f>
        <v/>
      </c>
      <c r="D360" s="8" t="str">
        <f>IF(A360="","",ROUND(E360+F360,2))</f>
        <v/>
      </c>
      <c r="E360" s="8" t="str">
        <f>IF(A360="","",ROUND(C360*$C$5/12,2))</f>
        <v/>
      </c>
      <c r="F360" s="8" t="str">
        <f>IF(A360="","",IF(OR(A360=$C$6,IF($C$8="Annuity",ROUND(J360-E360,2),J360)&gt;C360),C360,IF($C$8="Annuity",ROUND(J360-E360,2),J360)))</f>
        <v/>
      </c>
      <c r="G360" s="4"/>
      <c r="H360" s="8" t="str">
        <f>IF(A360="","",ROUND(C360-F360-MIN(G360+0,C360-F360),2))</f>
        <v/>
      </c>
      <c r="I360" s="10"/>
      <c r="J360" s="8" t="str">
        <f>IF(A360="","",IF(AND($C$9="Reduce the payment",G359+0&gt;0),IF($C$8="Annuity",IF($C$5=0,ROUND(C360/($C$6-A360+1),2),ROUND(C360*$C$5/12/(1-(1+$C$5/12)^(-($C$6-A360+1))),2)),ROUND(C360/($C$6-A360+1),2)),J359))</f>
        <v/>
      </c>
      <c r="K360" s="3" t="str">
        <f>IF(A360="","",YEAR(B360))</f>
        <v/>
      </c>
    </row>
    <row r="361" spans="1:11" x14ac:dyDescent="0.25">
      <c r="A361" s="12" t="str">
        <f>IF(A360="","",IF(H360&lt;=0,"",IF(A360&gt;=$C$6,"",A360+1)))</f>
        <v/>
      </c>
      <c r="B361" s="11" t="str">
        <f>IF(A361="","",EDATE($C$7,A361))</f>
        <v/>
      </c>
      <c r="C361" s="8" t="str">
        <f>IF(A361="","",H360)</f>
        <v/>
      </c>
      <c r="D361" s="8" t="str">
        <f>IF(A361="","",ROUND(E361+F361,2))</f>
        <v/>
      </c>
      <c r="E361" s="8" t="str">
        <f>IF(A361="","",ROUND(C361*$C$5/12,2))</f>
        <v/>
      </c>
      <c r="F361" s="8" t="str">
        <f>IF(A361="","",IF(OR(A361=$C$6,IF($C$8="Annuity",ROUND(J361-E361,2),J361)&gt;C361),C361,IF($C$8="Annuity",ROUND(J361-E361,2),J361)))</f>
        <v/>
      </c>
      <c r="G361" s="4"/>
      <c r="H361" s="8" t="str">
        <f>IF(A361="","",ROUND(C361-F361-MIN(G361+0,C361-F361),2))</f>
        <v/>
      </c>
      <c r="I361" s="10"/>
      <c r="J361" s="8" t="str">
        <f>IF(A361="","",IF(AND($C$9="Reduce the payment",G360+0&gt;0),IF($C$8="Annuity",IF($C$5=0,ROUND(C361/($C$6-A361+1),2),ROUND(C361*$C$5/12/(1-(1+$C$5/12)^(-($C$6-A361+1))),2)),ROUND(C361/($C$6-A361+1),2)),J360))</f>
        <v/>
      </c>
      <c r="K361" s="3" t="str">
        <f>IF(A361="","",YEAR(B361))</f>
        <v/>
      </c>
    </row>
    <row r="362" spans="1:11" x14ac:dyDescent="0.25">
      <c r="A362" s="12" t="str">
        <f>IF(A361="","",IF(H361&lt;=0,"",IF(A361&gt;=$C$6,"",A361+1)))</f>
        <v/>
      </c>
      <c r="B362" s="11" t="str">
        <f>IF(A362="","",EDATE($C$7,A362))</f>
        <v/>
      </c>
      <c r="C362" s="8" t="str">
        <f>IF(A362="","",H361)</f>
        <v/>
      </c>
      <c r="D362" s="8" t="str">
        <f>IF(A362="","",ROUND(E362+F362,2))</f>
        <v/>
      </c>
      <c r="E362" s="8" t="str">
        <f>IF(A362="","",ROUND(C362*$C$5/12,2))</f>
        <v/>
      </c>
      <c r="F362" s="8" t="str">
        <f>IF(A362="","",IF(OR(A362=$C$6,IF($C$8="Annuity",ROUND(J362-E362,2),J362)&gt;C362),C362,IF($C$8="Annuity",ROUND(J362-E362,2),J362)))</f>
        <v/>
      </c>
      <c r="G362" s="4"/>
      <c r="H362" s="8" t="str">
        <f>IF(A362="","",ROUND(C362-F362-MIN(G362+0,C362-F362),2))</f>
        <v/>
      </c>
      <c r="I362" s="10"/>
      <c r="J362" s="8" t="str">
        <f>IF(A362="","",IF(AND($C$9="Reduce the payment",G361+0&gt;0),IF($C$8="Annuity",IF($C$5=0,ROUND(C362/($C$6-A362+1),2),ROUND(C362*$C$5/12/(1-(1+$C$5/12)^(-($C$6-A362+1))),2)),ROUND(C362/($C$6-A362+1),2)),J361))</f>
        <v/>
      </c>
      <c r="K362" s="3" t="str">
        <f>IF(A362="","",YEAR(B362))</f>
        <v/>
      </c>
    </row>
    <row r="363" spans="1:11" x14ac:dyDescent="0.25">
      <c r="A363" s="12" t="str">
        <f>IF(A362="","",IF(H362&lt;=0,"",IF(A362&gt;=$C$6,"",A362+1)))</f>
        <v/>
      </c>
      <c r="B363" s="11" t="str">
        <f>IF(A363="","",EDATE($C$7,A363))</f>
        <v/>
      </c>
      <c r="C363" s="8" t="str">
        <f>IF(A363="","",H362)</f>
        <v/>
      </c>
      <c r="D363" s="8" t="str">
        <f>IF(A363="","",ROUND(E363+F363,2))</f>
        <v/>
      </c>
      <c r="E363" s="8" t="str">
        <f>IF(A363="","",ROUND(C363*$C$5/12,2))</f>
        <v/>
      </c>
      <c r="F363" s="8" t="str">
        <f>IF(A363="","",IF(OR(A363=$C$6,IF($C$8="Annuity",ROUND(J363-E363,2),J363)&gt;C363),C363,IF($C$8="Annuity",ROUND(J363-E363,2),J363)))</f>
        <v/>
      </c>
      <c r="G363" s="4"/>
      <c r="H363" s="8" t="str">
        <f>IF(A363="","",ROUND(C363-F363-MIN(G363+0,C363-F363),2))</f>
        <v/>
      </c>
      <c r="I363" s="10"/>
      <c r="J363" s="8" t="str">
        <f>IF(A363="","",IF(AND($C$9="Reduce the payment",G362+0&gt;0),IF($C$8="Annuity",IF($C$5=0,ROUND(C363/($C$6-A363+1),2),ROUND(C363*$C$5/12/(1-(1+$C$5/12)^(-($C$6-A363+1))),2)),ROUND(C363/($C$6-A363+1),2)),J362))</f>
        <v/>
      </c>
      <c r="K363" s="3" t="str">
        <f>IF(A363="","",YEAR(B363))</f>
        <v/>
      </c>
    </row>
    <row r="364" spans="1:11" x14ac:dyDescent="0.25">
      <c r="A364" s="12" t="str">
        <f>IF(A363="","",IF(H363&lt;=0,"",IF(A363&gt;=$C$6,"",A363+1)))</f>
        <v/>
      </c>
      <c r="B364" s="11" t="str">
        <f>IF(A364="","",EDATE($C$7,A364))</f>
        <v/>
      </c>
      <c r="C364" s="8" t="str">
        <f>IF(A364="","",H363)</f>
        <v/>
      </c>
      <c r="D364" s="8" t="str">
        <f>IF(A364="","",ROUND(E364+F364,2))</f>
        <v/>
      </c>
      <c r="E364" s="8" t="str">
        <f>IF(A364="","",ROUND(C364*$C$5/12,2))</f>
        <v/>
      </c>
      <c r="F364" s="8" t="str">
        <f>IF(A364="","",IF(OR(A364=$C$6,IF($C$8="Annuity",ROUND(J364-E364,2),J364)&gt;C364),C364,IF($C$8="Annuity",ROUND(J364-E364,2),J364)))</f>
        <v/>
      </c>
      <c r="G364" s="4"/>
      <c r="H364" s="8" t="str">
        <f>IF(A364="","",ROUND(C364-F364-MIN(G364+0,C364-F364),2))</f>
        <v/>
      </c>
      <c r="I364" s="10"/>
      <c r="J364" s="8" t="str">
        <f>IF(A364="","",IF(AND($C$9="Reduce the payment",G363+0&gt;0),IF($C$8="Annuity",IF($C$5=0,ROUND(C364/($C$6-A364+1),2),ROUND(C364*$C$5/12/(1-(1+$C$5/12)^(-($C$6-A364+1))),2)),ROUND(C364/($C$6-A364+1),2)),J363))</f>
        <v/>
      </c>
      <c r="K364" s="3" t="str">
        <f>IF(A364="","",YEAR(B364))</f>
        <v/>
      </c>
    </row>
    <row r="365" spans="1:11" x14ac:dyDescent="0.25">
      <c r="A365" s="12" t="str">
        <f>IF(A364="","",IF(H364&lt;=0,"",IF(A364&gt;=$C$6,"",A364+1)))</f>
        <v/>
      </c>
      <c r="B365" s="11" t="str">
        <f>IF(A365="","",EDATE($C$7,A365))</f>
        <v/>
      </c>
      <c r="C365" s="8" t="str">
        <f>IF(A365="","",H364)</f>
        <v/>
      </c>
      <c r="D365" s="8" t="str">
        <f>IF(A365="","",ROUND(E365+F365,2))</f>
        <v/>
      </c>
      <c r="E365" s="8" t="str">
        <f>IF(A365="","",ROUND(C365*$C$5/12,2))</f>
        <v/>
      </c>
      <c r="F365" s="8" t="str">
        <f>IF(A365="","",IF(OR(A365=$C$6,IF($C$8="Annuity",ROUND(J365-E365,2),J365)&gt;C365),C365,IF($C$8="Annuity",ROUND(J365-E365,2),J365)))</f>
        <v/>
      </c>
      <c r="G365" s="4"/>
      <c r="H365" s="8" t="str">
        <f>IF(A365="","",ROUND(C365-F365-MIN(G365+0,C365-F365),2))</f>
        <v/>
      </c>
      <c r="I365" s="10"/>
      <c r="J365" s="8" t="str">
        <f>IF(A365="","",IF(AND($C$9="Reduce the payment",G364+0&gt;0),IF($C$8="Annuity",IF($C$5=0,ROUND(C365/($C$6-A365+1),2),ROUND(C365*$C$5/12/(1-(1+$C$5/12)^(-($C$6-A365+1))),2)),ROUND(C365/($C$6-A365+1),2)),J364))</f>
        <v/>
      </c>
      <c r="K365" s="3" t="str">
        <f>IF(A365="","",YEAR(B365))</f>
        <v/>
      </c>
    </row>
    <row r="366" spans="1:11" x14ac:dyDescent="0.25">
      <c r="A366" s="12" t="str">
        <f>IF(A365="","",IF(H365&lt;=0,"",IF(A365&gt;=$C$6,"",A365+1)))</f>
        <v/>
      </c>
      <c r="B366" s="11" t="str">
        <f>IF(A366="","",EDATE($C$7,A366))</f>
        <v/>
      </c>
      <c r="C366" s="8" t="str">
        <f>IF(A366="","",H365)</f>
        <v/>
      </c>
      <c r="D366" s="8" t="str">
        <f>IF(A366="","",ROUND(E366+F366,2))</f>
        <v/>
      </c>
      <c r="E366" s="8" t="str">
        <f>IF(A366="","",ROUND(C366*$C$5/12,2))</f>
        <v/>
      </c>
      <c r="F366" s="8" t="str">
        <f>IF(A366="","",IF(OR(A366=$C$6,IF($C$8="Annuity",ROUND(J366-E366,2),J366)&gt;C366),C366,IF($C$8="Annuity",ROUND(J366-E366,2),J366)))</f>
        <v/>
      </c>
      <c r="G366" s="4"/>
      <c r="H366" s="8" t="str">
        <f>IF(A366="","",ROUND(C366-F366-MIN(G366+0,C366-F366),2))</f>
        <v/>
      </c>
      <c r="I366" s="10"/>
      <c r="J366" s="8" t="str">
        <f>IF(A366="","",IF(AND($C$9="Reduce the payment",G365+0&gt;0),IF($C$8="Annuity",IF($C$5=0,ROUND(C366/($C$6-A366+1),2),ROUND(C366*$C$5/12/(1-(1+$C$5/12)^(-($C$6-A366+1))),2)),ROUND(C366/($C$6-A366+1),2)),J365))</f>
        <v/>
      </c>
      <c r="K366" s="3" t="str">
        <f>IF(A366="","",YEAR(B366))</f>
        <v/>
      </c>
    </row>
    <row r="367" spans="1:11" x14ac:dyDescent="0.25">
      <c r="A367" s="12" t="str">
        <f>IF(A366="","",IF(H366&lt;=0,"",IF(A366&gt;=$C$6,"",A366+1)))</f>
        <v/>
      </c>
      <c r="B367" s="11" t="str">
        <f>IF(A367="","",EDATE($C$7,A367))</f>
        <v/>
      </c>
      <c r="C367" s="8" t="str">
        <f>IF(A367="","",H366)</f>
        <v/>
      </c>
      <c r="D367" s="8" t="str">
        <f>IF(A367="","",ROUND(E367+F367,2))</f>
        <v/>
      </c>
      <c r="E367" s="8" t="str">
        <f>IF(A367="","",ROUND(C367*$C$5/12,2))</f>
        <v/>
      </c>
      <c r="F367" s="8" t="str">
        <f>IF(A367="","",IF(OR(A367=$C$6,IF($C$8="Annuity",ROUND(J367-E367,2),J367)&gt;C367),C367,IF($C$8="Annuity",ROUND(J367-E367,2),J367)))</f>
        <v/>
      </c>
      <c r="G367" s="4"/>
      <c r="H367" s="8" t="str">
        <f>IF(A367="","",ROUND(C367-F367-MIN(G367+0,C367-F367),2))</f>
        <v/>
      </c>
      <c r="I367" s="10"/>
      <c r="J367" s="8" t="str">
        <f>IF(A367="","",IF(AND($C$9="Reduce the payment",G366+0&gt;0),IF($C$8="Annuity",IF($C$5=0,ROUND(C367/($C$6-A367+1),2),ROUND(C367*$C$5/12/(1-(1+$C$5/12)^(-($C$6-A367+1))),2)),ROUND(C367/($C$6-A367+1),2)),J366))</f>
        <v/>
      </c>
      <c r="K367" s="3" t="str">
        <f>IF(A367="","",YEAR(B367))</f>
        <v/>
      </c>
    </row>
    <row r="368" spans="1:11" x14ac:dyDescent="0.25">
      <c r="A368" s="12" t="str">
        <f>IF(A367="","",IF(H367&lt;=0,"",IF(A367&gt;=$C$6,"",A367+1)))</f>
        <v/>
      </c>
      <c r="B368" s="11" t="str">
        <f>IF(A368="","",EDATE($C$7,A368))</f>
        <v/>
      </c>
      <c r="C368" s="8" t="str">
        <f>IF(A368="","",H367)</f>
        <v/>
      </c>
      <c r="D368" s="8" t="str">
        <f>IF(A368="","",ROUND(E368+F368,2))</f>
        <v/>
      </c>
      <c r="E368" s="8" t="str">
        <f>IF(A368="","",ROUND(C368*$C$5/12,2))</f>
        <v/>
      </c>
      <c r="F368" s="8" t="str">
        <f>IF(A368="","",IF(OR(A368=$C$6,IF($C$8="Annuity",ROUND(J368-E368,2),J368)&gt;C368),C368,IF($C$8="Annuity",ROUND(J368-E368,2),J368)))</f>
        <v/>
      </c>
      <c r="G368" s="4"/>
      <c r="H368" s="8" t="str">
        <f>IF(A368="","",ROUND(C368-F368-MIN(G368+0,C368-F368),2))</f>
        <v/>
      </c>
      <c r="I368" s="10"/>
      <c r="J368" s="8" t="str">
        <f>IF(A368="","",IF(AND($C$9="Reduce the payment",G367+0&gt;0),IF($C$8="Annuity",IF($C$5=0,ROUND(C368/($C$6-A368+1),2),ROUND(C368*$C$5/12/(1-(1+$C$5/12)^(-($C$6-A368+1))),2)),ROUND(C368/($C$6-A368+1),2)),J367))</f>
        <v/>
      </c>
      <c r="K368" s="3" t="str">
        <f>IF(A368="","",YEAR(B368))</f>
        <v/>
      </c>
    </row>
    <row r="369" spans="1:11" x14ac:dyDescent="0.25">
      <c r="A369" s="12" t="str">
        <f>IF(A368="","",IF(H368&lt;=0,"",IF(A368&gt;=$C$6,"",A368+1)))</f>
        <v/>
      </c>
      <c r="B369" s="11" t="str">
        <f>IF(A369="","",EDATE($C$7,A369))</f>
        <v/>
      </c>
      <c r="C369" s="8" t="str">
        <f>IF(A369="","",H368)</f>
        <v/>
      </c>
      <c r="D369" s="8" t="str">
        <f>IF(A369="","",ROUND(E369+F369,2))</f>
        <v/>
      </c>
      <c r="E369" s="8" t="str">
        <f>IF(A369="","",ROUND(C369*$C$5/12,2))</f>
        <v/>
      </c>
      <c r="F369" s="8" t="str">
        <f>IF(A369="","",IF(OR(A369=$C$6,IF($C$8="Annuity",ROUND(J369-E369,2),J369)&gt;C369),C369,IF($C$8="Annuity",ROUND(J369-E369,2),J369)))</f>
        <v/>
      </c>
      <c r="G369" s="4"/>
      <c r="H369" s="8" t="str">
        <f>IF(A369="","",ROUND(C369-F369-MIN(G369+0,C369-F369),2))</f>
        <v/>
      </c>
      <c r="I369" s="10"/>
      <c r="J369" s="8" t="str">
        <f>IF(A369="","",IF(AND($C$9="Reduce the payment",G368+0&gt;0),IF($C$8="Annuity",IF($C$5=0,ROUND(C369/($C$6-A369+1),2),ROUND(C369*$C$5/12/(1-(1+$C$5/12)^(-($C$6-A369+1))),2)),ROUND(C369/($C$6-A369+1),2)),J368))</f>
        <v/>
      </c>
      <c r="K369" s="3" t="str">
        <f>IF(A369="","",YEAR(B369))</f>
        <v/>
      </c>
    </row>
    <row r="370" spans="1:11" x14ac:dyDescent="0.25">
      <c r="A370" s="12" t="str">
        <f>IF(A369="","",IF(H369&lt;=0,"",IF(A369&gt;=$C$6,"",A369+1)))</f>
        <v/>
      </c>
      <c r="B370" s="11" t="str">
        <f>IF(A370="","",EDATE($C$7,A370))</f>
        <v/>
      </c>
      <c r="C370" s="8" t="str">
        <f>IF(A370="","",H369)</f>
        <v/>
      </c>
      <c r="D370" s="8" t="str">
        <f>IF(A370="","",ROUND(E370+F370,2))</f>
        <v/>
      </c>
      <c r="E370" s="8" t="str">
        <f>IF(A370="","",ROUND(C370*$C$5/12,2))</f>
        <v/>
      </c>
      <c r="F370" s="8" t="str">
        <f>IF(A370="","",IF(OR(A370=$C$6,IF($C$8="Annuity",ROUND(J370-E370,2),J370)&gt;C370),C370,IF($C$8="Annuity",ROUND(J370-E370,2),J370)))</f>
        <v/>
      </c>
      <c r="G370" s="4"/>
      <c r="H370" s="8" t="str">
        <f>IF(A370="","",ROUND(C370-F370-MIN(G370+0,C370-F370),2))</f>
        <v/>
      </c>
      <c r="I370" s="10"/>
      <c r="J370" s="8" t="str">
        <f>IF(A370="","",IF(AND($C$9="Reduce the payment",G369+0&gt;0),IF($C$8="Annuity",IF($C$5=0,ROUND(C370/($C$6-A370+1),2),ROUND(C370*$C$5/12/(1-(1+$C$5/12)^(-($C$6-A370+1))),2)),ROUND(C370/($C$6-A370+1),2)),J369))</f>
        <v/>
      </c>
      <c r="K370" s="3" t="str">
        <f>IF(A370="","",YEAR(B370))</f>
        <v/>
      </c>
    </row>
    <row r="371" spans="1:11" x14ac:dyDescent="0.25">
      <c r="A371" s="12" t="str">
        <f>IF(A370="","",IF(H370&lt;=0,"",IF(A370&gt;=$C$6,"",A370+1)))</f>
        <v/>
      </c>
      <c r="B371" s="11" t="str">
        <f>IF(A371="","",EDATE($C$7,A371))</f>
        <v/>
      </c>
      <c r="C371" s="8" t="str">
        <f>IF(A371="","",H370)</f>
        <v/>
      </c>
      <c r="D371" s="8" t="str">
        <f>IF(A371="","",ROUND(E371+F371,2))</f>
        <v/>
      </c>
      <c r="E371" s="8" t="str">
        <f>IF(A371="","",ROUND(C371*$C$5/12,2))</f>
        <v/>
      </c>
      <c r="F371" s="8" t="str">
        <f>IF(A371="","",IF(OR(A371=$C$6,IF($C$8="Annuity",ROUND(J371-E371,2),J371)&gt;C371),C371,IF($C$8="Annuity",ROUND(J371-E371,2),J371)))</f>
        <v/>
      </c>
      <c r="G371" s="4"/>
      <c r="H371" s="8" t="str">
        <f>IF(A371="","",ROUND(C371-F371-MIN(G371+0,C371-F371),2))</f>
        <v/>
      </c>
      <c r="I371" s="10"/>
      <c r="J371" s="8" t="str">
        <f>IF(A371="","",IF(AND($C$9="Reduce the payment",G370+0&gt;0),IF($C$8="Annuity",IF($C$5=0,ROUND(C371/($C$6-A371+1),2),ROUND(C371*$C$5/12/(1-(1+$C$5/12)^(-($C$6-A371+1))),2)),ROUND(C371/($C$6-A371+1),2)),J370))</f>
        <v/>
      </c>
      <c r="K371" s="3" t="str">
        <f>IF(A371="","",YEAR(B371))</f>
        <v/>
      </c>
    </row>
    <row r="372" spans="1:11" x14ac:dyDescent="0.25">
      <c r="A372" s="12" t="str">
        <f>IF(A371="","",IF(H371&lt;=0,"",IF(A371&gt;=$C$6,"",A371+1)))</f>
        <v/>
      </c>
      <c r="B372" s="11" t="str">
        <f>IF(A372="","",EDATE($C$7,A372))</f>
        <v/>
      </c>
      <c r="C372" s="8" t="str">
        <f>IF(A372="","",H371)</f>
        <v/>
      </c>
      <c r="D372" s="8" t="str">
        <f>IF(A372="","",ROUND(E372+F372,2))</f>
        <v/>
      </c>
      <c r="E372" s="8" t="str">
        <f>IF(A372="","",ROUND(C372*$C$5/12,2))</f>
        <v/>
      </c>
      <c r="F372" s="8" t="str">
        <f>IF(A372="","",IF(OR(A372=$C$6,IF($C$8="Annuity",ROUND(J372-E372,2),J372)&gt;C372),C372,IF($C$8="Annuity",ROUND(J372-E372,2),J372)))</f>
        <v/>
      </c>
      <c r="G372" s="4"/>
      <c r="H372" s="8" t="str">
        <f>IF(A372="","",ROUND(C372-F372-MIN(G372+0,C372-F372),2))</f>
        <v/>
      </c>
      <c r="I372" s="10"/>
      <c r="J372" s="8" t="str">
        <f>IF(A372="","",IF(AND($C$9="Reduce the payment",G371+0&gt;0),IF($C$8="Annuity",IF($C$5=0,ROUND(C372/($C$6-A372+1),2),ROUND(C372*$C$5/12/(1-(1+$C$5/12)^(-($C$6-A372+1))),2)),ROUND(C372/($C$6-A372+1),2)),J371))</f>
        <v/>
      </c>
      <c r="K372" s="3" t="str">
        <f>IF(A372="","",YEAR(B372))</f>
        <v/>
      </c>
    </row>
    <row r="373" spans="1:11" x14ac:dyDescent="0.25">
      <c r="A373" s="12" t="str">
        <f>IF(A372="","",IF(H372&lt;=0,"",IF(A372&gt;=$C$6,"",A372+1)))</f>
        <v/>
      </c>
      <c r="B373" s="11" t="str">
        <f>IF(A373="","",EDATE($C$7,A373))</f>
        <v/>
      </c>
      <c r="C373" s="8" t="str">
        <f>IF(A373="","",H372)</f>
        <v/>
      </c>
      <c r="D373" s="8" t="str">
        <f>IF(A373="","",ROUND(E373+F373,2))</f>
        <v/>
      </c>
      <c r="E373" s="8" t="str">
        <f>IF(A373="","",ROUND(C373*$C$5/12,2))</f>
        <v/>
      </c>
      <c r="F373" s="8" t="str">
        <f>IF(A373="","",IF(OR(A373=$C$6,IF($C$8="Annuity",ROUND(J373-E373,2),J373)&gt;C373),C373,IF($C$8="Annuity",ROUND(J373-E373,2),J373)))</f>
        <v/>
      </c>
      <c r="G373" s="4"/>
      <c r="H373" s="8" t="str">
        <f>IF(A373="","",ROUND(C373-F373-MIN(G373+0,C373-F373),2))</f>
        <v/>
      </c>
      <c r="I373" s="10"/>
      <c r="J373" s="8" t="str">
        <f>IF(A373="","",IF(AND($C$9="Reduce the payment",G372+0&gt;0),IF($C$8="Annuity",IF($C$5=0,ROUND(C373/($C$6-A373+1),2),ROUND(C373*$C$5/12/(1-(1+$C$5/12)^(-($C$6-A373+1))),2)),ROUND(C373/($C$6-A373+1),2)),J372))</f>
        <v/>
      </c>
      <c r="K373" s="3" t="str">
        <f>IF(A373="","",YEAR(B373))</f>
        <v/>
      </c>
    </row>
  </sheetData>
  <conditionalFormatting sqref="A14:H373">
    <cfRule type="expression" dxfId="0" priority="1">
      <formula>$I14="Yes"</formula>
    </cfRule>
  </conditionalFormatting>
  <dataValidations count="4">
    <dataValidation type="list" allowBlank="1" sqref="C8">
      <formula1>"Annuity,Differentiated"</formula1>
    </dataValidation>
    <dataValidation type="list" allowBlank="1" sqref="C9">
      <formula1>"Shorten the term,Reduce the payment"</formula1>
    </dataValidation>
    <dataValidation type="list" allowBlank="1" sqref="I100:I373">
      <formula1>"Yes"</formula1>
    </dataValidation>
    <dataValidation type="list" allowBlank="1" sqref="I14:I373">
      <formula1>"Yes"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3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13" customWidth="1"/>
    <col min="3" max="3" width="17" customWidth="1"/>
    <col min="4" max="5" width="16" customWidth="1"/>
    <col min="6" max="7" width="17" customWidth="1"/>
  </cols>
  <sheetData>
    <row r="1" spans="1:1" x14ac:dyDescent="0.25">
      <c r="A1" s="1" t="s">
        <v>30</v>
      </c>
    </row>
    <row r="2" spans="1:1" x14ac:dyDescent="0.25">
      <c r="A2" s="2" t="s">
        <v>31</v>
      </c>
    </row>
    <row r="3" spans="1:7" x14ac:dyDescent="0.25">
      <c r="A3" s="13" t="s">
        <v>19</v>
      </c>
      <c r="B3" s="13" t="s">
        <v>20</v>
      </c>
      <c r="C3" s="13" t="s">
        <v>21</v>
      </c>
      <c r="D3" s="13" t="s">
        <v>22</v>
      </c>
      <c r="E3" s="13" t="s">
        <v>23</v>
      </c>
      <c r="F3" s="13" t="s">
        <v>24</v>
      </c>
      <c r="G3" s="13" t="s">
        <v>26</v>
      </c>
    </row>
    <row r="4" spans="1:7" x14ac:dyDescent="0.25">
      <c r="A4" s="12">
        <f>IF(AND('Schedule'!$C$4&gt;0,'Schedule'!$C$6&gt;=1),1,"")</f>
        <v>1</v>
      </c>
      <c r="B4" s="11">
        <f>IF(A4="","",EDATE('Schedule'!$C$7,A4))</f>
        <v>46331</v>
      </c>
      <c r="C4" s="8">
        <f>IF(A4="","",'Schedule'!$C$4)</f>
        <v>4500000</v>
      </c>
      <c r="D4" s="8">
        <f>IF(A4="","",ROUND(E4+F4,2))</f>
        <v>67666.89</v>
      </c>
      <c r="E4" s="8">
        <f>IF(A4="","",ROUND(C4*'Schedule'!$C$5/12,2))</f>
        <v>61875</v>
      </c>
      <c r="F4" s="8">
        <f>IF(A4="","",IF(OR(A4='Schedule'!$C$6,IF('Schedule'!$C$8="Annuity",ROUND('Schedule'!$J$14-E4,2),'Schedule'!$J$14)&gt;C4),C4,IF('Schedule'!$C$8="Annuity",ROUND('Schedule'!$J$14-E4,2),'Schedule'!$J$14)))</f>
        <v>5791.89</v>
      </c>
      <c r="G4" s="8">
        <f>IF(A4="","",ROUND(C4-F4,2))</f>
        <v>4494208.11</v>
      </c>
    </row>
    <row r="5" spans="1:7" x14ac:dyDescent="0.25">
      <c r="A5" s="12">
        <f>IF(A4="","",IF(G4&lt;=0,"",IF(A4&gt;='Schedule'!$C$6,"",A4+1)))</f>
        <v>2</v>
      </c>
      <c r="B5" s="11">
        <f>IF(A5="","",EDATE('Schedule'!$C$7,A5))</f>
        <v>46361</v>
      </c>
      <c r="C5" s="8">
        <f>IF(A5="","",G4)</f>
        <v>4494208.11</v>
      </c>
      <c r="D5" s="8">
        <f>IF(A5="","",ROUND(E5+F5,2))</f>
        <v>67666.89</v>
      </c>
      <c r="E5" s="8">
        <f>IF(A5="","",ROUND(C5*'Schedule'!$C$5/12,2))</f>
        <v>61795.36</v>
      </c>
      <c r="F5" s="8">
        <f>IF(A5="","",IF(OR(A5='Schedule'!$C$6,IF('Schedule'!$C$8="Annuity",ROUND('Schedule'!$J$14-E5,2),'Schedule'!$J$14)&gt;C5),C5,IF('Schedule'!$C$8="Annuity",ROUND('Schedule'!$J$14-E5,2),'Schedule'!$J$14)))</f>
        <v>5871.53</v>
      </c>
      <c r="G5" s="8">
        <f>IF(A5="","",ROUND(C5-F5,2))</f>
        <v>4488336.58</v>
      </c>
    </row>
    <row r="6" spans="1:7" x14ac:dyDescent="0.25">
      <c r="A6" s="12">
        <f>IF(A5="","",IF(G5&lt;=0,"",IF(A5&gt;='Schedule'!$C$6,"",A5+1)))</f>
        <v>3</v>
      </c>
      <c r="B6" s="11">
        <f>IF(A6="","",EDATE('Schedule'!$C$7,A6))</f>
        <v>46392</v>
      </c>
      <c r="C6" s="8">
        <f>IF(A6="","",G5)</f>
        <v>4488336.58</v>
      </c>
      <c r="D6" s="8">
        <f>IF(A6="","",ROUND(E6+F6,2))</f>
        <v>67666.89</v>
      </c>
      <c r="E6" s="8">
        <f>IF(A6="","",ROUND(C6*'Schedule'!$C$5/12,2))</f>
        <v>61714.63</v>
      </c>
      <c r="F6" s="8">
        <f>IF(A6="","",IF(OR(A6='Schedule'!$C$6,IF('Schedule'!$C$8="Annuity",ROUND('Schedule'!$J$14-E6,2),'Schedule'!$J$14)&gt;C6),C6,IF('Schedule'!$C$8="Annuity",ROUND('Schedule'!$J$14-E6,2),'Schedule'!$J$14)))</f>
        <v>5952.26</v>
      </c>
      <c r="G6" s="8">
        <f>IF(A6="","",ROUND(C6-F6,2))</f>
        <v>4482384.32</v>
      </c>
    </row>
    <row r="7" spans="1:7" x14ac:dyDescent="0.25">
      <c r="A7" s="12">
        <f>IF(A6="","",IF(G6&lt;=0,"",IF(A6&gt;='Schedule'!$C$6,"",A6+1)))</f>
        <v>4</v>
      </c>
      <c r="B7" s="11">
        <f>IF(A7="","",EDATE('Schedule'!$C$7,A7))</f>
        <v>46423</v>
      </c>
      <c r="C7" s="8">
        <f>IF(A7="","",G6)</f>
        <v>4482384.32</v>
      </c>
      <c r="D7" s="8">
        <f>IF(A7="","",ROUND(E7+F7,2))</f>
        <v>67666.89</v>
      </c>
      <c r="E7" s="8">
        <f>IF(A7="","",ROUND(C7*'Schedule'!$C$5/12,2))</f>
        <v>61632.78</v>
      </c>
      <c r="F7" s="8">
        <f>IF(A7="","",IF(OR(A7='Schedule'!$C$6,IF('Schedule'!$C$8="Annuity",ROUND('Schedule'!$J$14-E7,2),'Schedule'!$J$14)&gt;C7),C7,IF('Schedule'!$C$8="Annuity",ROUND('Schedule'!$J$14-E7,2),'Schedule'!$J$14)))</f>
        <v>6034.11</v>
      </c>
      <c r="G7" s="8">
        <f>IF(A7="","",ROUND(C7-F7,2))</f>
        <v>4476350.21</v>
      </c>
    </row>
    <row r="8" spans="1:7" x14ac:dyDescent="0.25">
      <c r="A8" s="12">
        <f>IF(A7="","",IF(G7&lt;=0,"",IF(A7&gt;='Schedule'!$C$6,"",A7+1)))</f>
        <v>5</v>
      </c>
      <c r="B8" s="11">
        <f>IF(A8="","",EDATE('Schedule'!$C$7,A8))</f>
        <v>46451</v>
      </c>
      <c r="C8" s="8">
        <f>IF(A8="","",G7)</f>
        <v>4476350.21</v>
      </c>
      <c r="D8" s="8">
        <f>IF(A8="","",ROUND(E8+F8,2))</f>
        <v>67666.89</v>
      </c>
      <c r="E8" s="8">
        <f>IF(A8="","",ROUND(C8*'Schedule'!$C$5/12,2))</f>
        <v>61549.82</v>
      </c>
      <c r="F8" s="8">
        <f>IF(A8="","",IF(OR(A8='Schedule'!$C$6,IF('Schedule'!$C$8="Annuity",ROUND('Schedule'!$J$14-E8,2),'Schedule'!$J$14)&gt;C8),C8,IF('Schedule'!$C$8="Annuity",ROUND('Schedule'!$J$14-E8,2),'Schedule'!$J$14)))</f>
        <v>6117.07</v>
      </c>
      <c r="G8" s="8">
        <f>IF(A8="","",ROUND(C8-F8,2))</f>
        <v>4470233.14</v>
      </c>
    </row>
    <row r="9" spans="1:7" x14ac:dyDescent="0.25">
      <c r="A9" s="12">
        <f>IF(A8="","",IF(G8&lt;=0,"",IF(A8&gt;='Schedule'!$C$6,"",A8+1)))</f>
        <v>6</v>
      </c>
      <c r="B9" s="11">
        <f>IF(A9="","",EDATE('Schedule'!$C$7,A9))</f>
        <v>46482</v>
      </c>
      <c r="C9" s="8">
        <f>IF(A9="","",G8)</f>
        <v>4470233.14</v>
      </c>
      <c r="D9" s="8">
        <f>IF(A9="","",ROUND(E9+F9,2))</f>
        <v>67666.89</v>
      </c>
      <c r="E9" s="8">
        <f>IF(A9="","",ROUND(C9*'Schedule'!$C$5/12,2))</f>
        <v>61465.71</v>
      </c>
      <c r="F9" s="8">
        <f>IF(A9="","",IF(OR(A9='Schedule'!$C$6,IF('Schedule'!$C$8="Annuity",ROUND('Schedule'!$J$14-E9,2),'Schedule'!$J$14)&gt;C9),C9,IF('Schedule'!$C$8="Annuity",ROUND('Schedule'!$J$14-E9,2),'Schedule'!$J$14)))</f>
        <v>6201.18</v>
      </c>
      <c r="G9" s="8">
        <f>IF(A9="","",ROUND(C9-F9,2))</f>
        <v>4464031.96</v>
      </c>
    </row>
    <row r="10" spans="1:7" x14ac:dyDescent="0.25">
      <c r="A10" s="12">
        <f>IF(A9="","",IF(G9&lt;=0,"",IF(A9&gt;='Schedule'!$C$6,"",A9+1)))</f>
        <v>7</v>
      </c>
      <c r="B10" s="11">
        <f>IF(A10="","",EDATE('Schedule'!$C$7,A10))</f>
        <v>46512</v>
      </c>
      <c r="C10" s="8">
        <f>IF(A10="","",G9)</f>
        <v>4464031.96</v>
      </c>
      <c r="D10" s="8">
        <f>IF(A10="","",ROUND(E10+F10,2))</f>
        <v>67666.89</v>
      </c>
      <c r="E10" s="8">
        <f>IF(A10="","",ROUND(C10*'Schedule'!$C$5/12,2))</f>
        <v>61380.44</v>
      </c>
      <c r="F10" s="8">
        <f>IF(A10="","",IF(OR(A10='Schedule'!$C$6,IF('Schedule'!$C$8="Annuity",ROUND('Schedule'!$J$14-E10,2),'Schedule'!$J$14)&gt;C10),C10,IF('Schedule'!$C$8="Annuity",ROUND('Schedule'!$J$14-E10,2),'Schedule'!$J$14)))</f>
        <v>6286.45</v>
      </c>
      <c r="G10" s="8">
        <f>IF(A10="","",ROUND(C10-F10,2))</f>
        <v>4457745.51</v>
      </c>
    </row>
    <row r="11" spans="1:7" x14ac:dyDescent="0.25">
      <c r="A11" s="12">
        <f>IF(A10="","",IF(G10&lt;=0,"",IF(A10&gt;='Schedule'!$C$6,"",A10+1)))</f>
        <v>8</v>
      </c>
      <c r="B11" s="11">
        <f>IF(A11="","",EDATE('Schedule'!$C$7,A11))</f>
        <v>46543</v>
      </c>
      <c r="C11" s="8">
        <f>IF(A11="","",G10)</f>
        <v>4457745.51</v>
      </c>
      <c r="D11" s="8">
        <f>IF(A11="","",ROUND(E11+F11,2))</f>
        <v>67666.89</v>
      </c>
      <c r="E11" s="8">
        <f>IF(A11="","",ROUND(C11*'Schedule'!$C$5/12,2))</f>
        <v>61294</v>
      </c>
      <c r="F11" s="8">
        <f>IF(A11="","",IF(OR(A11='Schedule'!$C$6,IF('Schedule'!$C$8="Annuity",ROUND('Schedule'!$J$14-E11,2),'Schedule'!$J$14)&gt;C11),C11,IF('Schedule'!$C$8="Annuity",ROUND('Schedule'!$J$14-E11,2),'Schedule'!$J$14)))</f>
        <v>6372.89</v>
      </c>
      <c r="G11" s="8">
        <f>IF(A11="","",ROUND(C11-F11,2))</f>
        <v>4451372.62</v>
      </c>
    </row>
    <row r="12" spans="1:7" x14ac:dyDescent="0.25">
      <c r="A12" s="12">
        <f>IF(A11="","",IF(G11&lt;=0,"",IF(A11&gt;='Schedule'!$C$6,"",A11+1)))</f>
        <v>9</v>
      </c>
      <c r="B12" s="11">
        <f>IF(A12="","",EDATE('Schedule'!$C$7,A12))</f>
        <v>46573</v>
      </c>
      <c r="C12" s="8">
        <f>IF(A12="","",G11)</f>
        <v>4451372.62</v>
      </c>
      <c r="D12" s="8">
        <f>IF(A12="","",ROUND(E12+F12,2))</f>
        <v>67666.89</v>
      </c>
      <c r="E12" s="8">
        <f>IF(A12="","",ROUND(C12*'Schedule'!$C$5/12,2))</f>
        <v>61206.37</v>
      </c>
      <c r="F12" s="8">
        <f>IF(A12="","",IF(OR(A12='Schedule'!$C$6,IF('Schedule'!$C$8="Annuity",ROUND('Schedule'!$J$14-E12,2),'Schedule'!$J$14)&gt;C12),C12,IF('Schedule'!$C$8="Annuity",ROUND('Schedule'!$J$14-E12,2),'Schedule'!$J$14)))</f>
        <v>6460.52</v>
      </c>
      <c r="G12" s="8">
        <f>IF(A12="","",ROUND(C12-F12,2))</f>
        <v>4444912.1</v>
      </c>
    </row>
    <row r="13" spans="1:7" x14ac:dyDescent="0.25">
      <c r="A13" s="12">
        <f>IF(A12="","",IF(G12&lt;=0,"",IF(A12&gt;='Schedule'!$C$6,"",A12+1)))</f>
        <v>10</v>
      </c>
      <c r="B13" s="11">
        <f>IF(A13="","",EDATE('Schedule'!$C$7,A13))</f>
        <v>46604</v>
      </c>
      <c r="C13" s="8">
        <f>IF(A13="","",G12)</f>
        <v>4444912.1</v>
      </c>
      <c r="D13" s="8">
        <f>IF(A13="","",ROUND(E13+F13,2))</f>
        <v>67666.89</v>
      </c>
      <c r="E13" s="8">
        <f>IF(A13="","",ROUND(C13*'Schedule'!$C$5/12,2))</f>
        <v>61117.54</v>
      </c>
      <c r="F13" s="8">
        <f>IF(A13="","",IF(OR(A13='Schedule'!$C$6,IF('Schedule'!$C$8="Annuity",ROUND('Schedule'!$J$14-E13,2),'Schedule'!$J$14)&gt;C13),C13,IF('Schedule'!$C$8="Annuity",ROUND('Schedule'!$J$14-E13,2),'Schedule'!$J$14)))</f>
        <v>6549.35</v>
      </c>
      <c r="G13" s="8">
        <f>IF(A13="","",ROUND(C13-F13,2))</f>
        <v>4438362.75</v>
      </c>
    </row>
    <row r="14" spans="1:7" x14ac:dyDescent="0.25">
      <c r="A14" s="12">
        <f>IF(A13="","",IF(G13&lt;=0,"",IF(A13&gt;='Schedule'!$C$6,"",A13+1)))</f>
        <v>11</v>
      </c>
      <c r="B14" s="11">
        <f>IF(A14="","",EDATE('Schedule'!$C$7,A14))</f>
        <v>46635</v>
      </c>
      <c r="C14" s="8">
        <f>IF(A14="","",G13)</f>
        <v>4438362.75</v>
      </c>
      <c r="D14" s="8">
        <f>IF(A14="","",ROUND(E14+F14,2))</f>
        <v>67666.89</v>
      </c>
      <c r="E14" s="8">
        <f>IF(A14="","",ROUND(C14*'Schedule'!$C$5/12,2))</f>
        <v>61027.49</v>
      </c>
      <c r="F14" s="8">
        <f>IF(A14="","",IF(OR(A14='Schedule'!$C$6,IF('Schedule'!$C$8="Annuity",ROUND('Schedule'!$J$14-E14,2),'Schedule'!$J$14)&gt;C14),C14,IF('Schedule'!$C$8="Annuity",ROUND('Schedule'!$J$14-E14,2),'Schedule'!$J$14)))</f>
        <v>6639.4</v>
      </c>
      <c r="G14" s="8">
        <f>IF(A14="","",ROUND(C14-F14,2))</f>
        <v>4431723.35</v>
      </c>
    </row>
    <row r="15" spans="1:7" x14ac:dyDescent="0.25">
      <c r="A15" s="12">
        <f>IF(A14="","",IF(G14&lt;=0,"",IF(A14&gt;='Schedule'!$C$6,"",A14+1)))</f>
        <v>12</v>
      </c>
      <c r="B15" s="11">
        <f>IF(A15="","",EDATE('Schedule'!$C$7,A15))</f>
        <v>46665</v>
      </c>
      <c r="C15" s="8">
        <f>IF(A15="","",G14)</f>
        <v>4431723.35</v>
      </c>
      <c r="D15" s="8">
        <f>IF(A15="","",ROUND(E15+F15,2))</f>
        <v>67666.89</v>
      </c>
      <c r="E15" s="8">
        <f>IF(A15="","",ROUND(C15*'Schedule'!$C$5/12,2))</f>
        <v>60936.2</v>
      </c>
      <c r="F15" s="8">
        <f>IF(A15="","",IF(OR(A15='Schedule'!$C$6,IF('Schedule'!$C$8="Annuity",ROUND('Schedule'!$J$14-E15,2),'Schedule'!$J$14)&gt;C15),C15,IF('Schedule'!$C$8="Annuity",ROUND('Schedule'!$J$14-E15,2),'Schedule'!$J$14)))</f>
        <v>6730.69</v>
      </c>
      <c r="G15" s="8">
        <f>IF(A15="","",ROUND(C15-F15,2))</f>
        <v>4424992.66</v>
      </c>
    </row>
    <row r="16" spans="1:7" x14ac:dyDescent="0.25">
      <c r="A16" s="12">
        <f>IF(A15="","",IF(G15&lt;=0,"",IF(A15&gt;='Schedule'!$C$6,"",A15+1)))</f>
        <v>13</v>
      </c>
      <c r="B16" s="11">
        <f>IF(A16="","",EDATE('Schedule'!$C$7,A16))</f>
        <v>46696</v>
      </c>
      <c r="C16" s="8">
        <f>IF(A16="","",G15)</f>
        <v>4424992.66</v>
      </c>
      <c r="D16" s="8">
        <f>IF(A16="","",ROUND(E16+F16,2))</f>
        <v>67666.89</v>
      </c>
      <c r="E16" s="8">
        <f>IF(A16="","",ROUND(C16*'Schedule'!$C$5/12,2))</f>
        <v>60843.65</v>
      </c>
      <c r="F16" s="8">
        <f>IF(A16="","",IF(OR(A16='Schedule'!$C$6,IF('Schedule'!$C$8="Annuity",ROUND('Schedule'!$J$14-E16,2),'Schedule'!$J$14)&gt;C16),C16,IF('Schedule'!$C$8="Annuity",ROUND('Schedule'!$J$14-E16,2),'Schedule'!$J$14)))</f>
        <v>6823.24</v>
      </c>
      <c r="G16" s="8">
        <f>IF(A16="","",ROUND(C16-F16,2))</f>
        <v>4418169.42</v>
      </c>
    </row>
    <row r="17" spans="1:7" x14ac:dyDescent="0.25">
      <c r="A17" s="12">
        <f>IF(A16="","",IF(G16&lt;=0,"",IF(A16&gt;='Schedule'!$C$6,"",A16+1)))</f>
        <v>14</v>
      </c>
      <c r="B17" s="11">
        <f>IF(A17="","",EDATE('Schedule'!$C$7,A17))</f>
        <v>46726</v>
      </c>
      <c r="C17" s="8">
        <f>IF(A17="","",G16)</f>
        <v>4418169.42</v>
      </c>
      <c r="D17" s="8">
        <f>IF(A17="","",ROUND(E17+F17,2))</f>
        <v>67666.89</v>
      </c>
      <c r="E17" s="8">
        <f>IF(A17="","",ROUND(C17*'Schedule'!$C$5/12,2))</f>
        <v>60749.83</v>
      </c>
      <c r="F17" s="8">
        <f>IF(A17="","",IF(OR(A17='Schedule'!$C$6,IF('Schedule'!$C$8="Annuity",ROUND('Schedule'!$J$14-E17,2),'Schedule'!$J$14)&gt;C17),C17,IF('Schedule'!$C$8="Annuity",ROUND('Schedule'!$J$14-E17,2),'Schedule'!$J$14)))</f>
        <v>6917.06</v>
      </c>
      <c r="G17" s="8">
        <f>IF(A17="","",ROUND(C17-F17,2))</f>
        <v>4411252.36</v>
      </c>
    </row>
    <row r="18" spans="1:7" x14ac:dyDescent="0.25">
      <c r="A18" s="12">
        <f>IF(A17="","",IF(G17&lt;=0,"",IF(A17&gt;='Schedule'!$C$6,"",A17+1)))</f>
        <v>15</v>
      </c>
      <c r="B18" s="11">
        <f>IF(A18="","",EDATE('Schedule'!$C$7,A18))</f>
        <v>46757</v>
      </c>
      <c r="C18" s="8">
        <f>IF(A18="","",G17)</f>
        <v>4411252.36</v>
      </c>
      <c r="D18" s="8">
        <f>IF(A18="","",ROUND(E18+F18,2))</f>
        <v>67666.89</v>
      </c>
      <c r="E18" s="8">
        <f>IF(A18="","",ROUND(C18*'Schedule'!$C$5/12,2))</f>
        <v>60654.72</v>
      </c>
      <c r="F18" s="8">
        <f>IF(A18="","",IF(OR(A18='Schedule'!$C$6,IF('Schedule'!$C$8="Annuity",ROUND('Schedule'!$J$14-E18,2),'Schedule'!$J$14)&gt;C18),C18,IF('Schedule'!$C$8="Annuity",ROUND('Schedule'!$J$14-E18,2),'Schedule'!$J$14)))</f>
        <v>7012.17</v>
      </c>
      <c r="G18" s="8">
        <f>IF(A18="","",ROUND(C18-F18,2))</f>
        <v>4404240.19</v>
      </c>
    </row>
    <row r="19" spans="1:7" x14ac:dyDescent="0.25">
      <c r="A19" s="12">
        <f>IF(A18="","",IF(G18&lt;=0,"",IF(A18&gt;='Schedule'!$C$6,"",A18+1)))</f>
        <v>16</v>
      </c>
      <c r="B19" s="11">
        <f>IF(A19="","",EDATE('Schedule'!$C$7,A19))</f>
        <v>46788</v>
      </c>
      <c r="C19" s="8">
        <f>IF(A19="","",G18)</f>
        <v>4404240.19</v>
      </c>
      <c r="D19" s="8">
        <f>IF(A19="","",ROUND(E19+F19,2))</f>
        <v>67666.89</v>
      </c>
      <c r="E19" s="8">
        <f>IF(A19="","",ROUND(C19*'Schedule'!$C$5/12,2))</f>
        <v>60558.3</v>
      </c>
      <c r="F19" s="8">
        <f>IF(A19="","",IF(OR(A19='Schedule'!$C$6,IF('Schedule'!$C$8="Annuity",ROUND('Schedule'!$J$14-E19,2),'Schedule'!$J$14)&gt;C19),C19,IF('Schedule'!$C$8="Annuity",ROUND('Schedule'!$J$14-E19,2),'Schedule'!$J$14)))</f>
        <v>7108.59</v>
      </c>
      <c r="G19" s="8">
        <f>IF(A19="","",ROUND(C19-F19,2))</f>
        <v>4397131.6</v>
      </c>
    </row>
    <row r="20" spans="1:7" x14ac:dyDescent="0.25">
      <c r="A20" s="12">
        <f>IF(A19="","",IF(G19&lt;=0,"",IF(A19&gt;='Schedule'!$C$6,"",A19+1)))</f>
        <v>17</v>
      </c>
      <c r="B20" s="11">
        <f>IF(A20="","",EDATE('Schedule'!$C$7,A20))</f>
        <v>46817</v>
      </c>
      <c r="C20" s="8">
        <f>IF(A20="","",G19)</f>
        <v>4397131.6</v>
      </c>
      <c r="D20" s="8">
        <f>IF(A20="","",ROUND(E20+F20,2))</f>
        <v>67666.89</v>
      </c>
      <c r="E20" s="8">
        <f>IF(A20="","",ROUND(C20*'Schedule'!$C$5/12,2))</f>
        <v>60460.56</v>
      </c>
      <c r="F20" s="8">
        <f>IF(A20="","",IF(OR(A20='Schedule'!$C$6,IF('Schedule'!$C$8="Annuity",ROUND('Schedule'!$J$14-E20,2),'Schedule'!$J$14)&gt;C20),C20,IF('Schedule'!$C$8="Annuity",ROUND('Schedule'!$J$14-E20,2),'Schedule'!$J$14)))</f>
        <v>7206.33</v>
      </c>
      <c r="G20" s="8">
        <f>IF(A20="","",ROUND(C20-F20,2))</f>
        <v>4389925.27</v>
      </c>
    </row>
    <row r="21" spans="1:7" x14ac:dyDescent="0.25">
      <c r="A21" s="12">
        <f>IF(A20="","",IF(G20&lt;=0,"",IF(A20&gt;='Schedule'!$C$6,"",A20+1)))</f>
        <v>18</v>
      </c>
      <c r="B21" s="11">
        <f>IF(A21="","",EDATE('Schedule'!$C$7,A21))</f>
        <v>46848</v>
      </c>
      <c r="C21" s="8">
        <f>IF(A21="","",G20)</f>
        <v>4389925.27</v>
      </c>
      <c r="D21" s="8">
        <f>IF(A21="","",ROUND(E21+F21,2))</f>
        <v>67666.89</v>
      </c>
      <c r="E21" s="8">
        <f>IF(A21="","",ROUND(C21*'Schedule'!$C$5/12,2))</f>
        <v>60361.47</v>
      </c>
      <c r="F21" s="8">
        <f>IF(A21="","",IF(OR(A21='Schedule'!$C$6,IF('Schedule'!$C$8="Annuity",ROUND('Schedule'!$J$14-E21,2),'Schedule'!$J$14)&gt;C21),C21,IF('Schedule'!$C$8="Annuity",ROUND('Schedule'!$J$14-E21,2),'Schedule'!$J$14)))</f>
        <v>7305.42</v>
      </c>
      <c r="G21" s="8">
        <f>IF(A21="","",ROUND(C21-F21,2))</f>
        <v>4382619.85</v>
      </c>
    </row>
    <row r="22" spans="1:7" x14ac:dyDescent="0.25">
      <c r="A22" s="12">
        <f>IF(A21="","",IF(G21&lt;=0,"",IF(A21&gt;='Schedule'!$C$6,"",A21+1)))</f>
        <v>19</v>
      </c>
      <c r="B22" s="11">
        <f>IF(A22="","",EDATE('Schedule'!$C$7,A22))</f>
        <v>46878</v>
      </c>
      <c r="C22" s="8">
        <f>IF(A22="","",G21)</f>
        <v>4382619.85</v>
      </c>
      <c r="D22" s="8">
        <f>IF(A22="","",ROUND(E22+F22,2))</f>
        <v>67666.89</v>
      </c>
      <c r="E22" s="8">
        <f>IF(A22="","",ROUND(C22*'Schedule'!$C$5/12,2))</f>
        <v>60261.02</v>
      </c>
      <c r="F22" s="8">
        <f>IF(A22="","",IF(OR(A22='Schedule'!$C$6,IF('Schedule'!$C$8="Annuity",ROUND('Schedule'!$J$14-E22,2),'Schedule'!$J$14)&gt;C22),C22,IF('Schedule'!$C$8="Annuity",ROUND('Schedule'!$J$14-E22,2),'Schedule'!$J$14)))</f>
        <v>7405.87</v>
      </c>
      <c r="G22" s="8">
        <f>IF(A22="","",ROUND(C22-F22,2))</f>
        <v>4375213.98</v>
      </c>
    </row>
    <row r="23" spans="1:7" x14ac:dyDescent="0.25">
      <c r="A23" s="12">
        <f>IF(A22="","",IF(G22&lt;=0,"",IF(A22&gt;='Schedule'!$C$6,"",A22+1)))</f>
        <v>20</v>
      </c>
      <c r="B23" s="11">
        <f>IF(A23="","",EDATE('Schedule'!$C$7,A23))</f>
        <v>46909</v>
      </c>
      <c r="C23" s="8">
        <f>IF(A23="","",G22)</f>
        <v>4375213.98</v>
      </c>
      <c r="D23" s="8">
        <f>IF(A23="","",ROUND(E23+F23,2))</f>
        <v>67666.89</v>
      </c>
      <c r="E23" s="8">
        <f>IF(A23="","",ROUND(C23*'Schedule'!$C$5/12,2))</f>
        <v>60159.19</v>
      </c>
      <c r="F23" s="8">
        <f>IF(A23="","",IF(OR(A23='Schedule'!$C$6,IF('Schedule'!$C$8="Annuity",ROUND('Schedule'!$J$14-E23,2),'Schedule'!$J$14)&gt;C23),C23,IF('Schedule'!$C$8="Annuity",ROUND('Schedule'!$J$14-E23,2),'Schedule'!$J$14)))</f>
        <v>7507.7</v>
      </c>
      <c r="G23" s="8">
        <f>IF(A23="","",ROUND(C23-F23,2))</f>
        <v>4367706.28</v>
      </c>
    </row>
    <row r="24" spans="1:7" x14ac:dyDescent="0.25">
      <c r="A24" s="12">
        <f>IF(A23="","",IF(G23&lt;=0,"",IF(A23&gt;='Schedule'!$C$6,"",A23+1)))</f>
        <v>21</v>
      </c>
      <c r="B24" s="11">
        <f>IF(A24="","",EDATE('Schedule'!$C$7,A24))</f>
        <v>46939</v>
      </c>
      <c r="C24" s="8">
        <f>IF(A24="","",G23)</f>
        <v>4367706.28</v>
      </c>
      <c r="D24" s="8">
        <f>IF(A24="","",ROUND(E24+F24,2))</f>
        <v>67666.89</v>
      </c>
      <c r="E24" s="8">
        <f>IF(A24="","",ROUND(C24*'Schedule'!$C$5/12,2))</f>
        <v>60055.96</v>
      </c>
      <c r="F24" s="8">
        <f>IF(A24="","",IF(OR(A24='Schedule'!$C$6,IF('Schedule'!$C$8="Annuity",ROUND('Schedule'!$J$14-E24,2),'Schedule'!$J$14)&gt;C24),C24,IF('Schedule'!$C$8="Annuity",ROUND('Schedule'!$J$14-E24,2),'Schedule'!$J$14)))</f>
        <v>7610.93</v>
      </c>
      <c r="G24" s="8">
        <f>IF(A24="","",ROUND(C24-F24,2))</f>
        <v>4360095.35</v>
      </c>
    </row>
    <row r="25" spans="1:7" x14ac:dyDescent="0.25">
      <c r="A25" s="12">
        <f>IF(A24="","",IF(G24&lt;=0,"",IF(A24&gt;='Schedule'!$C$6,"",A24+1)))</f>
        <v>22</v>
      </c>
      <c r="B25" s="11">
        <f>IF(A25="","",EDATE('Schedule'!$C$7,A25))</f>
        <v>46970</v>
      </c>
      <c r="C25" s="8">
        <f>IF(A25="","",G24)</f>
        <v>4360095.35</v>
      </c>
      <c r="D25" s="8">
        <f>IF(A25="","",ROUND(E25+F25,2))</f>
        <v>67666.89</v>
      </c>
      <c r="E25" s="8">
        <f>IF(A25="","",ROUND(C25*'Schedule'!$C$5/12,2))</f>
        <v>59951.31</v>
      </c>
      <c r="F25" s="8">
        <f>IF(A25="","",IF(OR(A25='Schedule'!$C$6,IF('Schedule'!$C$8="Annuity",ROUND('Schedule'!$J$14-E25,2),'Schedule'!$J$14)&gt;C25),C25,IF('Schedule'!$C$8="Annuity",ROUND('Schedule'!$J$14-E25,2),'Schedule'!$J$14)))</f>
        <v>7715.58</v>
      </c>
      <c r="G25" s="8">
        <f>IF(A25="","",ROUND(C25-F25,2))</f>
        <v>4352379.77</v>
      </c>
    </row>
    <row r="26" spans="1:7" x14ac:dyDescent="0.25">
      <c r="A26" s="12">
        <f>IF(A25="","",IF(G25&lt;=0,"",IF(A25&gt;='Schedule'!$C$6,"",A25+1)))</f>
        <v>23</v>
      </c>
      <c r="B26" s="11">
        <f>IF(A26="","",EDATE('Schedule'!$C$7,A26))</f>
        <v>47001</v>
      </c>
      <c r="C26" s="8">
        <f>IF(A26="","",G25)</f>
        <v>4352379.77</v>
      </c>
      <c r="D26" s="8">
        <f>IF(A26="","",ROUND(E26+F26,2))</f>
        <v>67666.89</v>
      </c>
      <c r="E26" s="8">
        <f>IF(A26="","",ROUND(C26*'Schedule'!$C$5/12,2))</f>
        <v>59845.22</v>
      </c>
      <c r="F26" s="8">
        <f>IF(A26="","",IF(OR(A26='Schedule'!$C$6,IF('Schedule'!$C$8="Annuity",ROUND('Schedule'!$J$14-E26,2),'Schedule'!$J$14)&gt;C26),C26,IF('Schedule'!$C$8="Annuity",ROUND('Schedule'!$J$14-E26,2),'Schedule'!$J$14)))</f>
        <v>7821.67</v>
      </c>
      <c r="G26" s="8">
        <f>IF(A26="","",ROUND(C26-F26,2))</f>
        <v>4344558.1</v>
      </c>
    </row>
    <row r="27" spans="1:7" x14ac:dyDescent="0.25">
      <c r="A27" s="12">
        <f>IF(A26="","",IF(G26&lt;=0,"",IF(A26&gt;='Schedule'!$C$6,"",A26+1)))</f>
        <v>24</v>
      </c>
      <c r="B27" s="11">
        <f>IF(A27="","",EDATE('Schedule'!$C$7,A27))</f>
        <v>47031</v>
      </c>
      <c r="C27" s="8">
        <f>IF(A27="","",G26)</f>
        <v>4344558.1</v>
      </c>
      <c r="D27" s="8">
        <f>IF(A27="","",ROUND(E27+F27,2))</f>
        <v>67666.89</v>
      </c>
      <c r="E27" s="8">
        <f>IF(A27="","",ROUND(C27*'Schedule'!$C$5/12,2))</f>
        <v>59737.67</v>
      </c>
      <c r="F27" s="8">
        <f>IF(A27="","",IF(OR(A27='Schedule'!$C$6,IF('Schedule'!$C$8="Annuity",ROUND('Schedule'!$J$14-E27,2),'Schedule'!$J$14)&gt;C27),C27,IF('Schedule'!$C$8="Annuity",ROUND('Schedule'!$J$14-E27,2),'Schedule'!$J$14)))</f>
        <v>7929.22</v>
      </c>
      <c r="G27" s="8">
        <f>IF(A27="","",ROUND(C27-F27,2))</f>
        <v>4336628.88</v>
      </c>
    </row>
    <row r="28" spans="1:7" x14ac:dyDescent="0.25">
      <c r="A28" s="12">
        <f>IF(A27="","",IF(G27&lt;=0,"",IF(A27&gt;='Schedule'!$C$6,"",A27+1)))</f>
        <v>25</v>
      </c>
      <c r="B28" s="11">
        <f>IF(A28="","",EDATE('Schedule'!$C$7,A28))</f>
        <v>47062</v>
      </c>
      <c r="C28" s="8">
        <f>IF(A28="","",G27)</f>
        <v>4336628.88</v>
      </c>
      <c r="D28" s="8">
        <f>IF(A28="","",ROUND(E28+F28,2))</f>
        <v>67666.89</v>
      </c>
      <c r="E28" s="8">
        <f>IF(A28="","",ROUND(C28*'Schedule'!$C$5/12,2))</f>
        <v>59628.65</v>
      </c>
      <c r="F28" s="8">
        <f>IF(A28="","",IF(OR(A28='Schedule'!$C$6,IF('Schedule'!$C$8="Annuity",ROUND('Schedule'!$J$14-E28,2),'Schedule'!$J$14)&gt;C28),C28,IF('Schedule'!$C$8="Annuity",ROUND('Schedule'!$J$14-E28,2),'Schedule'!$J$14)))</f>
        <v>8038.24</v>
      </c>
      <c r="G28" s="8">
        <f>IF(A28="","",ROUND(C28-F28,2))</f>
        <v>4328590.64</v>
      </c>
    </row>
    <row r="29" spans="1:7" x14ac:dyDescent="0.25">
      <c r="A29" s="12">
        <f>IF(A28="","",IF(G28&lt;=0,"",IF(A28&gt;='Schedule'!$C$6,"",A28+1)))</f>
        <v>26</v>
      </c>
      <c r="B29" s="11">
        <f>IF(A29="","",EDATE('Schedule'!$C$7,A29))</f>
        <v>47092</v>
      </c>
      <c r="C29" s="8">
        <f>IF(A29="","",G28)</f>
        <v>4328590.64</v>
      </c>
      <c r="D29" s="8">
        <f>IF(A29="","",ROUND(E29+F29,2))</f>
        <v>67666.89</v>
      </c>
      <c r="E29" s="8">
        <f>IF(A29="","",ROUND(C29*'Schedule'!$C$5/12,2))</f>
        <v>59518.12</v>
      </c>
      <c r="F29" s="8">
        <f>IF(A29="","",IF(OR(A29='Schedule'!$C$6,IF('Schedule'!$C$8="Annuity",ROUND('Schedule'!$J$14-E29,2),'Schedule'!$J$14)&gt;C29),C29,IF('Schedule'!$C$8="Annuity",ROUND('Schedule'!$J$14-E29,2),'Schedule'!$J$14)))</f>
        <v>8148.77</v>
      </c>
      <c r="G29" s="8">
        <f>IF(A29="","",ROUND(C29-F29,2))</f>
        <v>4320441.87</v>
      </c>
    </row>
    <row r="30" spans="1:7" x14ac:dyDescent="0.25">
      <c r="A30" s="12">
        <f>IF(A29="","",IF(G29&lt;=0,"",IF(A29&gt;='Schedule'!$C$6,"",A29+1)))</f>
        <v>27</v>
      </c>
      <c r="B30" s="11">
        <f>IF(A30="","",EDATE('Schedule'!$C$7,A30))</f>
        <v>47123</v>
      </c>
      <c r="C30" s="8">
        <f>IF(A30="","",G29)</f>
        <v>4320441.87</v>
      </c>
      <c r="D30" s="8">
        <f>IF(A30="","",ROUND(E30+F30,2))</f>
        <v>67666.89</v>
      </c>
      <c r="E30" s="8">
        <f>IF(A30="","",ROUND(C30*'Schedule'!$C$5/12,2))</f>
        <v>59406.08</v>
      </c>
      <c r="F30" s="8">
        <f>IF(A30="","",IF(OR(A30='Schedule'!$C$6,IF('Schedule'!$C$8="Annuity",ROUND('Schedule'!$J$14-E30,2),'Schedule'!$J$14)&gt;C30),C30,IF('Schedule'!$C$8="Annuity",ROUND('Schedule'!$J$14-E30,2),'Schedule'!$J$14)))</f>
        <v>8260.81</v>
      </c>
      <c r="G30" s="8">
        <f>IF(A30="","",ROUND(C30-F30,2))</f>
        <v>4312181.06</v>
      </c>
    </row>
    <row r="31" spans="1:7" x14ac:dyDescent="0.25">
      <c r="A31" s="12">
        <f>IF(A30="","",IF(G30&lt;=0,"",IF(A30&gt;='Schedule'!$C$6,"",A30+1)))</f>
        <v>28</v>
      </c>
      <c r="B31" s="11">
        <f>IF(A31="","",EDATE('Schedule'!$C$7,A31))</f>
        <v>47154</v>
      </c>
      <c r="C31" s="8">
        <f>IF(A31="","",G30)</f>
        <v>4312181.06</v>
      </c>
      <c r="D31" s="8">
        <f>IF(A31="","",ROUND(E31+F31,2))</f>
        <v>67666.89</v>
      </c>
      <c r="E31" s="8">
        <f>IF(A31="","",ROUND(C31*'Schedule'!$C$5/12,2))</f>
        <v>59292.49</v>
      </c>
      <c r="F31" s="8">
        <f>IF(A31="","",IF(OR(A31='Schedule'!$C$6,IF('Schedule'!$C$8="Annuity",ROUND('Schedule'!$J$14-E31,2),'Schedule'!$J$14)&gt;C31),C31,IF('Schedule'!$C$8="Annuity",ROUND('Schedule'!$J$14-E31,2),'Schedule'!$J$14)))</f>
        <v>8374.4</v>
      </c>
      <c r="G31" s="8">
        <f>IF(A31="","",ROUND(C31-F31,2))</f>
        <v>4303806.66</v>
      </c>
    </row>
    <row r="32" spans="1:7" x14ac:dyDescent="0.25">
      <c r="A32" s="12">
        <f>IF(A31="","",IF(G31&lt;=0,"",IF(A31&gt;='Schedule'!$C$6,"",A31+1)))</f>
        <v>29</v>
      </c>
      <c r="B32" s="11">
        <f>IF(A32="","",EDATE('Schedule'!$C$7,A32))</f>
        <v>47182</v>
      </c>
      <c r="C32" s="8">
        <f>IF(A32="","",G31)</f>
        <v>4303806.66</v>
      </c>
      <c r="D32" s="8">
        <f>IF(A32="","",ROUND(E32+F32,2))</f>
        <v>67666.89</v>
      </c>
      <c r="E32" s="8">
        <f>IF(A32="","",ROUND(C32*'Schedule'!$C$5/12,2))</f>
        <v>59177.34</v>
      </c>
      <c r="F32" s="8">
        <f>IF(A32="","",IF(OR(A32='Schedule'!$C$6,IF('Schedule'!$C$8="Annuity",ROUND('Schedule'!$J$14-E32,2),'Schedule'!$J$14)&gt;C32),C32,IF('Schedule'!$C$8="Annuity",ROUND('Schedule'!$J$14-E32,2),'Schedule'!$J$14)))</f>
        <v>8489.55</v>
      </c>
      <c r="G32" s="8">
        <f>IF(A32="","",ROUND(C32-F32,2))</f>
        <v>4295317.11</v>
      </c>
    </row>
    <row r="33" spans="1:7" x14ac:dyDescent="0.25">
      <c r="A33" s="12">
        <f>IF(A32="","",IF(G32&lt;=0,"",IF(A32&gt;='Schedule'!$C$6,"",A32+1)))</f>
        <v>30</v>
      </c>
      <c r="B33" s="11">
        <f>IF(A33="","",EDATE('Schedule'!$C$7,A33))</f>
        <v>47213</v>
      </c>
      <c r="C33" s="8">
        <f>IF(A33="","",G32)</f>
        <v>4295317.11</v>
      </c>
      <c r="D33" s="8">
        <f>IF(A33="","",ROUND(E33+F33,2))</f>
        <v>67666.89</v>
      </c>
      <c r="E33" s="8">
        <f>IF(A33="","",ROUND(C33*'Schedule'!$C$5/12,2))</f>
        <v>59060.61</v>
      </c>
      <c r="F33" s="8">
        <f>IF(A33="","",IF(OR(A33='Schedule'!$C$6,IF('Schedule'!$C$8="Annuity",ROUND('Schedule'!$J$14-E33,2),'Schedule'!$J$14)&gt;C33),C33,IF('Schedule'!$C$8="Annuity",ROUND('Schedule'!$J$14-E33,2),'Schedule'!$J$14)))</f>
        <v>8606.28</v>
      </c>
      <c r="G33" s="8">
        <f>IF(A33="","",ROUND(C33-F33,2))</f>
        <v>4286710.83</v>
      </c>
    </row>
    <row r="34" spans="1:7" x14ac:dyDescent="0.25">
      <c r="A34" s="12">
        <f>IF(A33="","",IF(G33&lt;=0,"",IF(A33&gt;='Schedule'!$C$6,"",A33+1)))</f>
        <v>31</v>
      </c>
      <c r="B34" s="11">
        <f>IF(A34="","",EDATE('Schedule'!$C$7,A34))</f>
        <v>47243</v>
      </c>
      <c r="C34" s="8">
        <f>IF(A34="","",G33)</f>
        <v>4286710.83</v>
      </c>
      <c r="D34" s="8">
        <f>IF(A34="","",ROUND(E34+F34,2))</f>
        <v>67666.89</v>
      </c>
      <c r="E34" s="8">
        <f>IF(A34="","",ROUND(C34*'Schedule'!$C$5/12,2))</f>
        <v>58942.27</v>
      </c>
      <c r="F34" s="8">
        <f>IF(A34="","",IF(OR(A34='Schedule'!$C$6,IF('Schedule'!$C$8="Annuity",ROUND('Schedule'!$J$14-E34,2),'Schedule'!$J$14)&gt;C34),C34,IF('Schedule'!$C$8="Annuity",ROUND('Schedule'!$J$14-E34,2),'Schedule'!$J$14)))</f>
        <v>8724.62</v>
      </c>
      <c r="G34" s="8">
        <f>IF(A34="","",ROUND(C34-F34,2))</f>
        <v>4277986.21</v>
      </c>
    </row>
    <row r="35" spans="1:7" x14ac:dyDescent="0.25">
      <c r="A35" s="12">
        <f>IF(A34="","",IF(G34&lt;=0,"",IF(A34&gt;='Schedule'!$C$6,"",A34+1)))</f>
        <v>32</v>
      </c>
      <c r="B35" s="11">
        <f>IF(A35="","",EDATE('Schedule'!$C$7,A35))</f>
        <v>47274</v>
      </c>
      <c r="C35" s="8">
        <f>IF(A35="","",G34)</f>
        <v>4277986.21</v>
      </c>
      <c r="D35" s="8">
        <f>IF(A35="","",ROUND(E35+F35,2))</f>
        <v>67666.89</v>
      </c>
      <c r="E35" s="8">
        <f>IF(A35="","",ROUND(C35*'Schedule'!$C$5/12,2))</f>
        <v>58822.31</v>
      </c>
      <c r="F35" s="8">
        <f>IF(A35="","",IF(OR(A35='Schedule'!$C$6,IF('Schedule'!$C$8="Annuity",ROUND('Schedule'!$J$14-E35,2),'Schedule'!$J$14)&gt;C35),C35,IF('Schedule'!$C$8="Annuity",ROUND('Schedule'!$J$14-E35,2),'Schedule'!$J$14)))</f>
        <v>8844.58</v>
      </c>
      <c r="G35" s="8">
        <f>IF(A35="","",ROUND(C35-F35,2))</f>
        <v>4269141.63</v>
      </c>
    </row>
    <row r="36" spans="1:7" x14ac:dyDescent="0.25">
      <c r="A36" s="12">
        <f>IF(A35="","",IF(G35&lt;=0,"",IF(A35&gt;='Schedule'!$C$6,"",A35+1)))</f>
        <v>33</v>
      </c>
      <c r="B36" s="11">
        <f>IF(A36="","",EDATE('Schedule'!$C$7,A36))</f>
        <v>47304</v>
      </c>
      <c r="C36" s="8">
        <f>IF(A36="","",G35)</f>
        <v>4269141.63</v>
      </c>
      <c r="D36" s="8">
        <f>IF(A36="","",ROUND(E36+F36,2))</f>
        <v>67666.89</v>
      </c>
      <c r="E36" s="8">
        <f>IF(A36="","",ROUND(C36*'Schedule'!$C$5/12,2))</f>
        <v>58700.7</v>
      </c>
      <c r="F36" s="8">
        <f>IF(A36="","",IF(OR(A36='Schedule'!$C$6,IF('Schedule'!$C$8="Annuity",ROUND('Schedule'!$J$14-E36,2),'Schedule'!$J$14)&gt;C36),C36,IF('Schedule'!$C$8="Annuity",ROUND('Schedule'!$J$14-E36,2),'Schedule'!$J$14)))</f>
        <v>8966.19</v>
      </c>
      <c r="G36" s="8">
        <f>IF(A36="","",ROUND(C36-F36,2))</f>
        <v>4260175.44</v>
      </c>
    </row>
    <row r="37" spans="1:7" x14ac:dyDescent="0.25">
      <c r="A37" s="12">
        <f>IF(A36="","",IF(G36&lt;=0,"",IF(A36&gt;='Schedule'!$C$6,"",A36+1)))</f>
        <v>34</v>
      </c>
      <c r="B37" s="11">
        <f>IF(A37="","",EDATE('Schedule'!$C$7,A37))</f>
        <v>47335</v>
      </c>
      <c r="C37" s="8">
        <f>IF(A37="","",G36)</f>
        <v>4260175.44</v>
      </c>
      <c r="D37" s="8">
        <f>IF(A37="","",ROUND(E37+F37,2))</f>
        <v>67666.89</v>
      </c>
      <c r="E37" s="8">
        <f>IF(A37="","",ROUND(C37*'Schedule'!$C$5/12,2))</f>
        <v>58577.41</v>
      </c>
      <c r="F37" s="8">
        <f>IF(A37="","",IF(OR(A37='Schedule'!$C$6,IF('Schedule'!$C$8="Annuity",ROUND('Schedule'!$J$14-E37,2),'Schedule'!$J$14)&gt;C37),C37,IF('Schedule'!$C$8="Annuity",ROUND('Schedule'!$J$14-E37,2),'Schedule'!$J$14)))</f>
        <v>9089.48</v>
      </c>
      <c r="G37" s="8">
        <f>IF(A37="","",ROUND(C37-F37,2))</f>
        <v>4251085.96</v>
      </c>
    </row>
    <row r="38" spans="1:7" x14ac:dyDescent="0.25">
      <c r="A38" s="12">
        <f>IF(A37="","",IF(G37&lt;=0,"",IF(A37&gt;='Schedule'!$C$6,"",A37+1)))</f>
        <v>35</v>
      </c>
      <c r="B38" s="11">
        <f>IF(A38="","",EDATE('Schedule'!$C$7,A38))</f>
        <v>47366</v>
      </c>
      <c r="C38" s="8">
        <f>IF(A38="","",G37)</f>
        <v>4251085.96</v>
      </c>
      <c r="D38" s="8">
        <f>IF(A38="","",ROUND(E38+F38,2))</f>
        <v>67666.89</v>
      </c>
      <c r="E38" s="8">
        <f>IF(A38="","",ROUND(C38*'Schedule'!$C$5/12,2))</f>
        <v>58452.43</v>
      </c>
      <c r="F38" s="8">
        <f>IF(A38="","",IF(OR(A38='Schedule'!$C$6,IF('Schedule'!$C$8="Annuity",ROUND('Schedule'!$J$14-E38,2),'Schedule'!$J$14)&gt;C38),C38,IF('Schedule'!$C$8="Annuity",ROUND('Schedule'!$J$14-E38,2),'Schedule'!$J$14)))</f>
        <v>9214.46</v>
      </c>
      <c r="G38" s="8">
        <f>IF(A38="","",ROUND(C38-F38,2))</f>
        <v>4241871.5</v>
      </c>
    </row>
    <row r="39" spans="1:7" x14ac:dyDescent="0.25">
      <c r="A39" s="12">
        <f>IF(A38="","",IF(G38&lt;=0,"",IF(A38&gt;='Schedule'!$C$6,"",A38+1)))</f>
        <v>36</v>
      </c>
      <c r="B39" s="11">
        <f>IF(A39="","",EDATE('Schedule'!$C$7,A39))</f>
        <v>47396</v>
      </c>
      <c r="C39" s="8">
        <f>IF(A39="","",G38)</f>
        <v>4241871.5</v>
      </c>
      <c r="D39" s="8">
        <f>IF(A39="","",ROUND(E39+F39,2))</f>
        <v>67666.89</v>
      </c>
      <c r="E39" s="8">
        <f>IF(A39="","",ROUND(C39*'Schedule'!$C$5/12,2))</f>
        <v>58325.73</v>
      </c>
      <c r="F39" s="8">
        <f>IF(A39="","",IF(OR(A39='Schedule'!$C$6,IF('Schedule'!$C$8="Annuity",ROUND('Schedule'!$J$14-E39,2),'Schedule'!$J$14)&gt;C39),C39,IF('Schedule'!$C$8="Annuity",ROUND('Schedule'!$J$14-E39,2),'Schedule'!$J$14)))</f>
        <v>9341.16</v>
      </c>
      <c r="G39" s="8">
        <f>IF(A39="","",ROUND(C39-F39,2))</f>
        <v>4232530.34</v>
      </c>
    </row>
    <row r="40" spans="1:7" x14ac:dyDescent="0.25">
      <c r="A40" s="12">
        <f>IF(A39="","",IF(G39&lt;=0,"",IF(A39&gt;='Schedule'!$C$6,"",A39+1)))</f>
        <v>37</v>
      </c>
      <c r="B40" s="11">
        <f>IF(A40="","",EDATE('Schedule'!$C$7,A40))</f>
        <v>47427</v>
      </c>
      <c r="C40" s="8">
        <f>IF(A40="","",G39)</f>
        <v>4232530.34</v>
      </c>
      <c r="D40" s="8">
        <f>IF(A40="","",ROUND(E40+F40,2))</f>
        <v>67666.89</v>
      </c>
      <c r="E40" s="8">
        <f>IF(A40="","",ROUND(C40*'Schedule'!$C$5/12,2))</f>
        <v>58197.29</v>
      </c>
      <c r="F40" s="8">
        <f>IF(A40="","",IF(OR(A40='Schedule'!$C$6,IF('Schedule'!$C$8="Annuity",ROUND('Schedule'!$J$14-E40,2),'Schedule'!$J$14)&gt;C40),C40,IF('Schedule'!$C$8="Annuity",ROUND('Schedule'!$J$14-E40,2),'Schedule'!$J$14)))</f>
        <v>9469.6</v>
      </c>
      <c r="G40" s="8">
        <f>IF(A40="","",ROUND(C40-F40,2))</f>
        <v>4223060.74</v>
      </c>
    </row>
    <row r="41" spans="1:7" x14ac:dyDescent="0.25">
      <c r="A41" s="12">
        <f>IF(A40="","",IF(G40&lt;=0,"",IF(A40&gt;='Schedule'!$C$6,"",A40+1)))</f>
        <v>38</v>
      </c>
      <c r="B41" s="11">
        <f>IF(A41="","",EDATE('Schedule'!$C$7,A41))</f>
        <v>47457</v>
      </c>
      <c r="C41" s="8">
        <f>IF(A41="","",G40)</f>
        <v>4223060.74</v>
      </c>
      <c r="D41" s="8">
        <f>IF(A41="","",ROUND(E41+F41,2))</f>
        <v>67666.89</v>
      </c>
      <c r="E41" s="8">
        <f>IF(A41="","",ROUND(C41*'Schedule'!$C$5/12,2))</f>
        <v>58067.09</v>
      </c>
      <c r="F41" s="8">
        <f>IF(A41="","",IF(OR(A41='Schedule'!$C$6,IF('Schedule'!$C$8="Annuity",ROUND('Schedule'!$J$14-E41,2),'Schedule'!$J$14)&gt;C41),C41,IF('Schedule'!$C$8="Annuity",ROUND('Schedule'!$J$14-E41,2),'Schedule'!$J$14)))</f>
        <v>9599.8</v>
      </c>
      <c r="G41" s="8">
        <f>IF(A41="","",ROUND(C41-F41,2))</f>
        <v>4213460.94</v>
      </c>
    </row>
    <row r="42" spans="1:7" x14ac:dyDescent="0.25">
      <c r="A42" s="12">
        <f>IF(A41="","",IF(G41&lt;=0,"",IF(A41&gt;='Schedule'!$C$6,"",A41+1)))</f>
        <v>39</v>
      </c>
      <c r="B42" s="11">
        <f>IF(A42="","",EDATE('Schedule'!$C$7,A42))</f>
        <v>47488</v>
      </c>
      <c r="C42" s="8">
        <f>IF(A42="","",G41)</f>
        <v>4213460.94</v>
      </c>
      <c r="D42" s="8">
        <f>IF(A42="","",ROUND(E42+F42,2))</f>
        <v>67666.89</v>
      </c>
      <c r="E42" s="8">
        <f>IF(A42="","",ROUND(C42*'Schedule'!$C$5/12,2))</f>
        <v>57935.09</v>
      </c>
      <c r="F42" s="8">
        <f>IF(A42="","",IF(OR(A42='Schedule'!$C$6,IF('Schedule'!$C$8="Annuity",ROUND('Schedule'!$J$14-E42,2),'Schedule'!$J$14)&gt;C42),C42,IF('Schedule'!$C$8="Annuity",ROUND('Schedule'!$J$14-E42,2),'Schedule'!$J$14)))</f>
        <v>9731.8</v>
      </c>
      <c r="G42" s="8">
        <f>IF(A42="","",ROUND(C42-F42,2))</f>
        <v>4203729.14</v>
      </c>
    </row>
    <row r="43" spans="1:7" x14ac:dyDescent="0.25">
      <c r="A43" s="12">
        <f>IF(A42="","",IF(G42&lt;=0,"",IF(A42&gt;='Schedule'!$C$6,"",A42+1)))</f>
        <v>40</v>
      </c>
      <c r="B43" s="11">
        <f>IF(A43="","",EDATE('Schedule'!$C$7,A43))</f>
        <v>47519</v>
      </c>
      <c r="C43" s="8">
        <f>IF(A43="","",G42)</f>
        <v>4203729.14</v>
      </c>
      <c r="D43" s="8">
        <f>IF(A43="","",ROUND(E43+F43,2))</f>
        <v>67666.89</v>
      </c>
      <c r="E43" s="8">
        <f>IF(A43="","",ROUND(C43*'Schedule'!$C$5/12,2))</f>
        <v>57801.28</v>
      </c>
      <c r="F43" s="8">
        <f>IF(A43="","",IF(OR(A43='Schedule'!$C$6,IF('Schedule'!$C$8="Annuity",ROUND('Schedule'!$J$14-E43,2),'Schedule'!$J$14)&gt;C43),C43,IF('Schedule'!$C$8="Annuity",ROUND('Schedule'!$J$14-E43,2),'Schedule'!$J$14)))</f>
        <v>9865.61</v>
      </c>
      <c r="G43" s="8">
        <f>IF(A43="","",ROUND(C43-F43,2))</f>
        <v>4193863.53</v>
      </c>
    </row>
    <row r="44" spans="1:7" x14ac:dyDescent="0.25">
      <c r="A44" s="12">
        <f>IF(A43="","",IF(G43&lt;=0,"",IF(A43&gt;='Schedule'!$C$6,"",A43+1)))</f>
        <v>41</v>
      </c>
      <c r="B44" s="11">
        <f>IF(A44="","",EDATE('Schedule'!$C$7,A44))</f>
        <v>47547</v>
      </c>
      <c r="C44" s="8">
        <f>IF(A44="","",G43)</f>
        <v>4193863.53</v>
      </c>
      <c r="D44" s="8">
        <f>IF(A44="","",ROUND(E44+F44,2))</f>
        <v>67666.89</v>
      </c>
      <c r="E44" s="8">
        <f>IF(A44="","",ROUND(C44*'Schedule'!$C$5/12,2))</f>
        <v>57665.62</v>
      </c>
      <c r="F44" s="8">
        <f>IF(A44="","",IF(OR(A44='Schedule'!$C$6,IF('Schedule'!$C$8="Annuity",ROUND('Schedule'!$J$14-E44,2),'Schedule'!$J$14)&gt;C44),C44,IF('Schedule'!$C$8="Annuity",ROUND('Schedule'!$J$14-E44,2),'Schedule'!$J$14)))</f>
        <v>10001.27</v>
      </c>
      <c r="G44" s="8">
        <f>IF(A44="","",ROUND(C44-F44,2))</f>
        <v>4183862.26</v>
      </c>
    </row>
    <row r="45" spans="1:7" x14ac:dyDescent="0.25">
      <c r="A45" s="12">
        <f>IF(A44="","",IF(G44&lt;=0,"",IF(A44&gt;='Schedule'!$C$6,"",A44+1)))</f>
        <v>42</v>
      </c>
      <c r="B45" s="11">
        <f>IF(A45="","",EDATE('Schedule'!$C$7,A45))</f>
        <v>47578</v>
      </c>
      <c r="C45" s="8">
        <f>IF(A45="","",G44)</f>
        <v>4183862.26</v>
      </c>
      <c r="D45" s="8">
        <f>IF(A45="","",ROUND(E45+F45,2))</f>
        <v>67666.89</v>
      </c>
      <c r="E45" s="8">
        <f>IF(A45="","",ROUND(C45*'Schedule'!$C$5/12,2))</f>
        <v>57528.11</v>
      </c>
      <c r="F45" s="8">
        <f>IF(A45="","",IF(OR(A45='Schedule'!$C$6,IF('Schedule'!$C$8="Annuity",ROUND('Schedule'!$J$14-E45,2),'Schedule'!$J$14)&gt;C45),C45,IF('Schedule'!$C$8="Annuity",ROUND('Schedule'!$J$14-E45,2),'Schedule'!$J$14)))</f>
        <v>10138.78</v>
      </c>
      <c r="G45" s="8">
        <f>IF(A45="","",ROUND(C45-F45,2))</f>
        <v>4173723.48</v>
      </c>
    </row>
    <row r="46" spans="1:7" x14ac:dyDescent="0.25">
      <c r="A46" s="12">
        <f>IF(A45="","",IF(G45&lt;=0,"",IF(A45&gt;='Schedule'!$C$6,"",A45+1)))</f>
        <v>43</v>
      </c>
      <c r="B46" s="11">
        <f>IF(A46="","",EDATE('Schedule'!$C$7,A46))</f>
        <v>47608</v>
      </c>
      <c r="C46" s="8">
        <f>IF(A46="","",G45)</f>
        <v>4173723.48</v>
      </c>
      <c r="D46" s="8">
        <f>IF(A46="","",ROUND(E46+F46,2))</f>
        <v>67666.89</v>
      </c>
      <c r="E46" s="8">
        <f>IF(A46="","",ROUND(C46*'Schedule'!$C$5/12,2))</f>
        <v>57388.7</v>
      </c>
      <c r="F46" s="8">
        <f>IF(A46="","",IF(OR(A46='Schedule'!$C$6,IF('Schedule'!$C$8="Annuity",ROUND('Schedule'!$J$14-E46,2),'Schedule'!$J$14)&gt;C46),C46,IF('Schedule'!$C$8="Annuity",ROUND('Schedule'!$J$14-E46,2),'Schedule'!$J$14)))</f>
        <v>10278.19</v>
      </c>
      <c r="G46" s="8">
        <f>IF(A46="","",ROUND(C46-F46,2))</f>
        <v>4163445.29</v>
      </c>
    </row>
    <row r="47" spans="1:7" x14ac:dyDescent="0.25">
      <c r="A47" s="12">
        <f>IF(A46="","",IF(G46&lt;=0,"",IF(A46&gt;='Schedule'!$C$6,"",A46+1)))</f>
        <v>44</v>
      </c>
      <c r="B47" s="11">
        <f>IF(A47="","",EDATE('Schedule'!$C$7,A47))</f>
        <v>47639</v>
      </c>
      <c r="C47" s="8">
        <f>IF(A47="","",G46)</f>
        <v>4163445.29</v>
      </c>
      <c r="D47" s="8">
        <f>IF(A47="","",ROUND(E47+F47,2))</f>
        <v>67666.89</v>
      </c>
      <c r="E47" s="8">
        <f>IF(A47="","",ROUND(C47*'Schedule'!$C$5/12,2))</f>
        <v>57247.37</v>
      </c>
      <c r="F47" s="8">
        <f>IF(A47="","",IF(OR(A47='Schedule'!$C$6,IF('Schedule'!$C$8="Annuity",ROUND('Schedule'!$J$14-E47,2),'Schedule'!$J$14)&gt;C47),C47,IF('Schedule'!$C$8="Annuity",ROUND('Schedule'!$J$14-E47,2),'Schedule'!$J$14)))</f>
        <v>10419.52</v>
      </c>
      <c r="G47" s="8">
        <f>IF(A47="","",ROUND(C47-F47,2))</f>
        <v>4153025.77</v>
      </c>
    </row>
    <row r="48" spans="1:7" x14ac:dyDescent="0.25">
      <c r="A48" s="12">
        <f>IF(A47="","",IF(G47&lt;=0,"",IF(A47&gt;='Schedule'!$C$6,"",A47+1)))</f>
        <v>45</v>
      </c>
      <c r="B48" s="11">
        <f>IF(A48="","",EDATE('Schedule'!$C$7,A48))</f>
        <v>47669</v>
      </c>
      <c r="C48" s="8">
        <f>IF(A48="","",G47)</f>
        <v>4153025.77</v>
      </c>
      <c r="D48" s="8">
        <f>IF(A48="","",ROUND(E48+F48,2))</f>
        <v>67666.89</v>
      </c>
      <c r="E48" s="8">
        <f>IF(A48="","",ROUND(C48*'Schedule'!$C$5/12,2))</f>
        <v>57104.1</v>
      </c>
      <c r="F48" s="8">
        <f>IF(A48="","",IF(OR(A48='Schedule'!$C$6,IF('Schedule'!$C$8="Annuity",ROUND('Schedule'!$J$14-E48,2),'Schedule'!$J$14)&gt;C48),C48,IF('Schedule'!$C$8="Annuity",ROUND('Schedule'!$J$14-E48,2),'Schedule'!$J$14)))</f>
        <v>10562.79</v>
      </c>
      <c r="G48" s="8">
        <f>IF(A48="","",ROUND(C48-F48,2))</f>
        <v>4142462.98</v>
      </c>
    </row>
    <row r="49" spans="1:7" x14ac:dyDescent="0.25">
      <c r="A49" s="12">
        <f>IF(A48="","",IF(G48&lt;=0,"",IF(A48&gt;='Schedule'!$C$6,"",A48+1)))</f>
        <v>46</v>
      </c>
      <c r="B49" s="11">
        <f>IF(A49="","",EDATE('Schedule'!$C$7,A49))</f>
        <v>47700</v>
      </c>
      <c r="C49" s="8">
        <f>IF(A49="","",G48)</f>
        <v>4142462.98</v>
      </c>
      <c r="D49" s="8">
        <f>IF(A49="","",ROUND(E49+F49,2))</f>
        <v>67666.89</v>
      </c>
      <c r="E49" s="8">
        <f>IF(A49="","",ROUND(C49*'Schedule'!$C$5/12,2))</f>
        <v>56958.87</v>
      </c>
      <c r="F49" s="8">
        <f>IF(A49="","",IF(OR(A49='Schedule'!$C$6,IF('Schedule'!$C$8="Annuity",ROUND('Schedule'!$J$14-E49,2),'Schedule'!$J$14)&gt;C49),C49,IF('Schedule'!$C$8="Annuity",ROUND('Schedule'!$J$14-E49,2),'Schedule'!$J$14)))</f>
        <v>10708.02</v>
      </c>
      <c r="G49" s="8">
        <f>IF(A49="","",ROUND(C49-F49,2))</f>
        <v>4131754.96</v>
      </c>
    </row>
    <row r="50" spans="1:7" x14ac:dyDescent="0.25">
      <c r="A50" s="12">
        <f>IF(A49="","",IF(G49&lt;=0,"",IF(A49&gt;='Schedule'!$C$6,"",A49+1)))</f>
        <v>47</v>
      </c>
      <c r="B50" s="11">
        <f>IF(A50="","",EDATE('Schedule'!$C$7,A50))</f>
        <v>47731</v>
      </c>
      <c r="C50" s="8">
        <f>IF(A50="","",G49)</f>
        <v>4131754.96</v>
      </c>
      <c r="D50" s="8">
        <f>IF(A50="","",ROUND(E50+F50,2))</f>
        <v>67666.89</v>
      </c>
      <c r="E50" s="8">
        <f>IF(A50="","",ROUND(C50*'Schedule'!$C$5/12,2))</f>
        <v>56811.63</v>
      </c>
      <c r="F50" s="8">
        <f>IF(A50="","",IF(OR(A50='Schedule'!$C$6,IF('Schedule'!$C$8="Annuity",ROUND('Schedule'!$J$14-E50,2),'Schedule'!$J$14)&gt;C50),C50,IF('Schedule'!$C$8="Annuity",ROUND('Schedule'!$J$14-E50,2),'Schedule'!$J$14)))</f>
        <v>10855.26</v>
      </c>
      <c r="G50" s="8">
        <f>IF(A50="","",ROUND(C50-F50,2))</f>
        <v>4120899.7</v>
      </c>
    </row>
    <row r="51" spans="1:7" x14ac:dyDescent="0.25">
      <c r="A51" s="12">
        <f>IF(A50="","",IF(G50&lt;=0,"",IF(A50&gt;='Schedule'!$C$6,"",A50+1)))</f>
        <v>48</v>
      </c>
      <c r="B51" s="11">
        <f>IF(A51="","",EDATE('Schedule'!$C$7,A51))</f>
        <v>47761</v>
      </c>
      <c r="C51" s="8">
        <f>IF(A51="","",G50)</f>
        <v>4120899.7</v>
      </c>
      <c r="D51" s="8">
        <f>IF(A51="","",ROUND(E51+F51,2))</f>
        <v>67666.89</v>
      </c>
      <c r="E51" s="8">
        <f>IF(A51="","",ROUND(C51*'Schedule'!$C$5/12,2))</f>
        <v>56662.37</v>
      </c>
      <c r="F51" s="8">
        <f>IF(A51="","",IF(OR(A51='Schedule'!$C$6,IF('Schedule'!$C$8="Annuity",ROUND('Schedule'!$J$14-E51,2),'Schedule'!$J$14)&gt;C51),C51,IF('Schedule'!$C$8="Annuity",ROUND('Schedule'!$J$14-E51,2),'Schedule'!$J$14)))</f>
        <v>11004.52</v>
      </c>
      <c r="G51" s="8">
        <f>IF(A51="","",ROUND(C51-F51,2))</f>
        <v>4109895.18</v>
      </c>
    </row>
    <row r="52" spans="1:7" x14ac:dyDescent="0.25">
      <c r="A52" s="12">
        <f>IF(A51="","",IF(G51&lt;=0,"",IF(A51&gt;='Schedule'!$C$6,"",A51+1)))</f>
        <v>49</v>
      </c>
      <c r="B52" s="11">
        <f>IF(A52="","",EDATE('Schedule'!$C$7,A52))</f>
        <v>47792</v>
      </c>
      <c r="C52" s="8">
        <f>IF(A52="","",G51)</f>
        <v>4109895.18</v>
      </c>
      <c r="D52" s="8">
        <f>IF(A52="","",ROUND(E52+F52,2))</f>
        <v>67666.89</v>
      </c>
      <c r="E52" s="8">
        <f>IF(A52="","",ROUND(C52*'Schedule'!$C$5/12,2))</f>
        <v>56511.06</v>
      </c>
      <c r="F52" s="8">
        <f>IF(A52="","",IF(OR(A52='Schedule'!$C$6,IF('Schedule'!$C$8="Annuity",ROUND('Schedule'!$J$14-E52,2),'Schedule'!$J$14)&gt;C52),C52,IF('Schedule'!$C$8="Annuity",ROUND('Schedule'!$J$14-E52,2),'Schedule'!$J$14)))</f>
        <v>11155.83</v>
      </c>
      <c r="G52" s="8">
        <f>IF(A52="","",ROUND(C52-F52,2))</f>
        <v>4098739.35</v>
      </c>
    </row>
    <row r="53" spans="1:7" x14ac:dyDescent="0.25">
      <c r="A53" s="12">
        <f>IF(A52="","",IF(G52&lt;=0,"",IF(A52&gt;='Schedule'!$C$6,"",A52+1)))</f>
        <v>50</v>
      </c>
      <c r="B53" s="11">
        <f>IF(A53="","",EDATE('Schedule'!$C$7,A53))</f>
        <v>47822</v>
      </c>
      <c r="C53" s="8">
        <f>IF(A53="","",G52)</f>
        <v>4098739.35</v>
      </c>
      <c r="D53" s="8">
        <f>IF(A53="","",ROUND(E53+F53,2))</f>
        <v>67666.89</v>
      </c>
      <c r="E53" s="8">
        <f>IF(A53="","",ROUND(C53*'Schedule'!$C$5/12,2))</f>
        <v>56357.67</v>
      </c>
      <c r="F53" s="8">
        <f>IF(A53="","",IF(OR(A53='Schedule'!$C$6,IF('Schedule'!$C$8="Annuity",ROUND('Schedule'!$J$14-E53,2),'Schedule'!$J$14)&gt;C53),C53,IF('Schedule'!$C$8="Annuity",ROUND('Schedule'!$J$14-E53,2),'Schedule'!$J$14)))</f>
        <v>11309.22</v>
      </c>
      <c r="G53" s="8">
        <f>IF(A53="","",ROUND(C53-F53,2))</f>
        <v>4087430.13</v>
      </c>
    </row>
    <row r="54" spans="1:7" x14ac:dyDescent="0.25">
      <c r="A54" s="12">
        <f>IF(A53="","",IF(G53&lt;=0,"",IF(A53&gt;='Schedule'!$C$6,"",A53+1)))</f>
        <v>51</v>
      </c>
      <c r="B54" s="11">
        <f>IF(A54="","",EDATE('Schedule'!$C$7,A54))</f>
        <v>47853</v>
      </c>
      <c r="C54" s="8">
        <f>IF(A54="","",G53)</f>
        <v>4087430.13</v>
      </c>
      <c r="D54" s="8">
        <f>IF(A54="","",ROUND(E54+F54,2))</f>
        <v>67666.89</v>
      </c>
      <c r="E54" s="8">
        <f>IF(A54="","",ROUND(C54*'Schedule'!$C$5/12,2))</f>
        <v>56202.16</v>
      </c>
      <c r="F54" s="8">
        <f>IF(A54="","",IF(OR(A54='Schedule'!$C$6,IF('Schedule'!$C$8="Annuity",ROUND('Schedule'!$J$14-E54,2),'Schedule'!$J$14)&gt;C54),C54,IF('Schedule'!$C$8="Annuity",ROUND('Schedule'!$J$14-E54,2),'Schedule'!$J$14)))</f>
        <v>11464.73</v>
      </c>
      <c r="G54" s="8">
        <f>IF(A54="","",ROUND(C54-F54,2))</f>
        <v>4075965.4</v>
      </c>
    </row>
    <row r="55" spans="1:7" x14ac:dyDescent="0.25">
      <c r="A55" s="12">
        <f>IF(A54="","",IF(G54&lt;=0,"",IF(A54&gt;='Schedule'!$C$6,"",A54+1)))</f>
        <v>52</v>
      </c>
      <c r="B55" s="11">
        <f>IF(A55="","",EDATE('Schedule'!$C$7,A55))</f>
        <v>47884</v>
      </c>
      <c r="C55" s="8">
        <f>IF(A55="","",G54)</f>
        <v>4075965.4</v>
      </c>
      <c r="D55" s="8">
        <f>IF(A55="","",ROUND(E55+F55,2))</f>
        <v>67666.89</v>
      </c>
      <c r="E55" s="8">
        <f>IF(A55="","",ROUND(C55*'Schedule'!$C$5/12,2))</f>
        <v>56044.52</v>
      </c>
      <c r="F55" s="8">
        <f>IF(A55="","",IF(OR(A55='Schedule'!$C$6,IF('Schedule'!$C$8="Annuity",ROUND('Schedule'!$J$14-E55,2),'Schedule'!$J$14)&gt;C55),C55,IF('Schedule'!$C$8="Annuity",ROUND('Schedule'!$J$14-E55,2),'Schedule'!$J$14)))</f>
        <v>11622.37</v>
      </c>
      <c r="G55" s="8">
        <f>IF(A55="","",ROUND(C55-F55,2))</f>
        <v>4064343.03</v>
      </c>
    </row>
    <row r="56" spans="1:7" x14ac:dyDescent="0.25">
      <c r="A56" s="12">
        <f>IF(A55="","",IF(G55&lt;=0,"",IF(A55&gt;='Schedule'!$C$6,"",A55+1)))</f>
        <v>53</v>
      </c>
      <c r="B56" s="11">
        <f>IF(A56="","",EDATE('Schedule'!$C$7,A56))</f>
        <v>47912</v>
      </c>
      <c r="C56" s="8">
        <f>IF(A56="","",G55)</f>
        <v>4064343.03</v>
      </c>
      <c r="D56" s="8">
        <f>IF(A56="","",ROUND(E56+F56,2))</f>
        <v>67666.89</v>
      </c>
      <c r="E56" s="8">
        <f>IF(A56="","",ROUND(C56*'Schedule'!$C$5/12,2))</f>
        <v>55884.72</v>
      </c>
      <c r="F56" s="8">
        <f>IF(A56="","",IF(OR(A56='Schedule'!$C$6,IF('Schedule'!$C$8="Annuity",ROUND('Schedule'!$J$14-E56,2),'Schedule'!$J$14)&gt;C56),C56,IF('Schedule'!$C$8="Annuity",ROUND('Schedule'!$J$14-E56,2),'Schedule'!$J$14)))</f>
        <v>11782.17</v>
      </c>
      <c r="G56" s="8">
        <f>IF(A56="","",ROUND(C56-F56,2))</f>
        <v>4052560.86</v>
      </c>
    </row>
    <row r="57" spans="1:7" x14ac:dyDescent="0.25">
      <c r="A57" s="12">
        <f>IF(A56="","",IF(G56&lt;=0,"",IF(A56&gt;='Schedule'!$C$6,"",A56+1)))</f>
        <v>54</v>
      </c>
      <c r="B57" s="11">
        <f>IF(A57="","",EDATE('Schedule'!$C$7,A57))</f>
        <v>47943</v>
      </c>
      <c r="C57" s="8">
        <f>IF(A57="","",G56)</f>
        <v>4052560.86</v>
      </c>
      <c r="D57" s="8">
        <f>IF(A57="","",ROUND(E57+F57,2))</f>
        <v>67666.89</v>
      </c>
      <c r="E57" s="8">
        <f>IF(A57="","",ROUND(C57*'Schedule'!$C$5/12,2))</f>
        <v>55722.71</v>
      </c>
      <c r="F57" s="8">
        <f>IF(A57="","",IF(OR(A57='Schedule'!$C$6,IF('Schedule'!$C$8="Annuity",ROUND('Schedule'!$J$14-E57,2),'Schedule'!$J$14)&gt;C57),C57,IF('Schedule'!$C$8="Annuity",ROUND('Schedule'!$J$14-E57,2),'Schedule'!$J$14)))</f>
        <v>11944.18</v>
      </c>
      <c r="G57" s="8">
        <f>IF(A57="","",ROUND(C57-F57,2))</f>
        <v>4040616.68</v>
      </c>
    </row>
    <row r="58" spans="1:7" x14ac:dyDescent="0.25">
      <c r="A58" s="12">
        <f>IF(A57="","",IF(G57&lt;=0,"",IF(A57&gt;='Schedule'!$C$6,"",A57+1)))</f>
        <v>55</v>
      </c>
      <c r="B58" s="11">
        <f>IF(A58="","",EDATE('Schedule'!$C$7,A58))</f>
        <v>47973</v>
      </c>
      <c r="C58" s="8">
        <f>IF(A58="","",G57)</f>
        <v>4040616.68</v>
      </c>
      <c r="D58" s="8">
        <f>IF(A58="","",ROUND(E58+F58,2))</f>
        <v>67666.89</v>
      </c>
      <c r="E58" s="8">
        <f>IF(A58="","",ROUND(C58*'Schedule'!$C$5/12,2))</f>
        <v>55558.48</v>
      </c>
      <c r="F58" s="8">
        <f>IF(A58="","",IF(OR(A58='Schedule'!$C$6,IF('Schedule'!$C$8="Annuity",ROUND('Schedule'!$J$14-E58,2),'Schedule'!$J$14)&gt;C58),C58,IF('Schedule'!$C$8="Annuity",ROUND('Schedule'!$J$14-E58,2),'Schedule'!$J$14)))</f>
        <v>12108.41</v>
      </c>
      <c r="G58" s="8">
        <f>IF(A58="","",ROUND(C58-F58,2))</f>
        <v>4028508.27</v>
      </c>
    </row>
    <row r="59" spans="1:7" x14ac:dyDescent="0.25">
      <c r="A59" s="12">
        <f>IF(A58="","",IF(G58&lt;=0,"",IF(A58&gt;='Schedule'!$C$6,"",A58+1)))</f>
        <v>56</v>
      </c>
      <c r="B59" s="11">
        <f>IF(A59="","",EDATE('Schedule'!$C$7,A59))</f>
        <v>48004</v>
      </c>
      <c r="C59" s="8">
        <f>IF(A59="","",G58)</f>
        <v>4028508.27</v>
      </c>
      <c r="D59" s="8">
        <f>IF(A59="","",ROUND(E59+F59,2))</f>
        <v>67666.89</v>
      </c>
      <c r="E59" s="8">
        <f>IF(A59="","",ROUND(C59*'Schedule'!$C$5/12,2))</f>
        <v>55391.99</v>
      </c>
      <c r="F59" s="8">
        <f>IF(A59="","",IF(OR(A59='Schedule'!$C$6,IF('Schedule'!$C$8="Annuity",ROUND('Schedule'!$J$14-E59,2),'Schedule'!$J$14)&gt;C59),C59,IF('Schedule'!$C$8="Annuity",ROUND('Schedule'!$J$14-E59,2),'Schedule'!$J$14)))</f>
        <v>12274.9</v>
      </c>
      <c r="G59" s="8">
        <f>IF(A59="","",ROUND(C59-F59,2))</f>
        <v>4016233.37</v>
      </c>
    </row>
    <row r="60" spans="1:7" x14ac:dyDescent="0.25">
      <c r="A60" s="12">
        <f>IF(A59="","",IF(G59&lt;=0,"",IF(A59&gt;='Schedule'!$C$6,"",A59+1)))</f>
        <v>57</v>
      </c>
      <c r="B60" s="11">
        <f>IF(A60="","",EDATE('Schedule'!$C$7,A60))</f>
        <v>48034</v>
      </c>
      <c r="C60" s="8">
        <f>IF(A60="","",G59)</f>
        <v>4016233.37</v>
      </c>
      <c r="D60" s="8">
        <f>IF(A60="","",ROUND(E60+F60,2))</f>
        <v>67666.89</v>
      </c>
      <c r="E60" s="8">
        <f>IF(A60="","",ROUND(C60*'Schedule'!$C$5/12,2))</f>
        <v>55223.21</v>
      </c>
      <c r="F60" s="8">
        <f>IF(A60="","",IF(OR(A60='Schedule'!$C$6,IF('Schedule'!$C$8="Annuity",ROUND('Schedule'!$J$14-E60,2),'Schedule'!$J$14)&gt;C60),C60,IF('Schedule'!$C$8="Annuity",ROUND('Schedule'!$J$14-E60,2),'Schedule'!$J$14)))</f>
        <v>12443.68</v>
      </c>
      <c r="G60" s="8">
        <f>IF(A60="","",ROUND(C60-F60,2))</f>
        <v>4003789.69</v>
      </c>
    </row>
    <row r="61" spans="1:7" x14ac:dyDescent="0.25">
      <c r="A61" s="12">
        <f>IF(A60="","",IF(G60&lt;=0,"",IF(A60&gt;='Schedule'!$C$6,"",A60+1)))</f>
        <v>58</v>
      </c>
      <c r="B61" s="11">
        <f>IF(A61="","",EDATE('Schedule'!$C$7,A61))</f>
        <v>48065</v>
      </c>
      <c r="C61" s="8">
        <f>IF(A61="","",G60)</f>
        <v>4003789.69</v>
      </c>
      <c r="D61" s="8">
        <f>IF(A61="","",ROUND(E61+F61,2))</f>
        <v>67666.89</v>
      </c>
      <c r="E61" s="8">
        <f>IF(A61="","",ROUND(C61*'Schedule'!$C$5/12,2))</f>
        <v>55052.11</v>
      </c>
      <c r="F61" s="8">
        <f>IF(A61="","",IF(OR(A61='Schedule'!$C$6,IF('Schedule'!$C$8="Annuity",ROUND('Schedule'!$J$14-E61,2),'Schedule'!$J$14)&gt;C61),C61,IF('Schedule'!$C$8="Annuity",ROUND('Schedule'!$J$14-E61,2),'Schedule'!$J$14)))</f>
        <v>12614.78</v>
      </c>
      <c r="G61" s="8">
        <f>IF(A61="","",ROUND(C61-F61,2))</f>
        <v>3991174.91</v>
      </c>
    </row>
    <row r="62" spans="1:7" x14ac:dyDescent="0.25">
      <c r="A62" s="12">
        <f>IF(A61="","",IF(G61&lt;=0,"",IF(A61&gt;='Schedule'!$C$6,"",A61+1)))</f>
        <v>59</v>
      </c>
      <c r="B62" s="11">
        <f>IF(A62="","",EDATE('Schedule'!$C$7,A62))</f>
        <v>48096</v>
      </c>
      <c r="C62" s="8">
        <f>IF(A62="","",G61)</f>
        <v>3991174.91</v>
      </c>
      <c r="D62" s="8">
        <f>IF(A62="","",ROUND(E62+F62,2))</f>
        <v>67666.89</v>
      </c>
      <c r="E62" s="8">
        <f>IF(A62="","",ROUND(C62*'Schedule'!$C$5/12,2))</f>
        <v>54878.66</v>
      </c>
      <c r="F62" s="8">
        <f>IF(A62="","",IF(OR(A62='Schedule'!$C$6,IF('Schedule'!$C$8="Annuity",ROUND('Schedule'!$J$14-E62,2),'Schedule'!$J$14)&gt;C62),C62,IF('Schedule'!$C$8="Annuity",ROUND('Schedule'!$J$14-E62,2),'Schedule'!$J$14)))</f>
        <v>12788.23</v>
      </c>
      <c r="G62" s="8">
        <f>IF(A62="","",ROUND(C62-F62,2))</f>
        <v>3978386.68</v>
      </c>
    </row>
    <row r="63" spans="1:7" x14ac:dyDescent="0.25">
      <c r="A63" s="12">
        <f>IF(A62="","",IF(G62&lt;=0,"",IF(A62&gt;='Schedule'!$C$6,"",A62+1)))</f>
        <v>60</v>
      </c>
      <c r="B63" s="11">
        <f>IF(A63="","",EDATE('Schedule'!$C$7,A63))</f>
        <v>48126</v>
      </c>
      <c r="C63" s="8">
        <f>IF(A63="","",G62)</f>
        <v>3978386.68</v>
      </c>
      <c r="D63" s="8">
        <f>IF(A63="","",ROUND(E63+F63,2))</f>
        <v>67666.89</v>
      </c>
      <c r="E63" s="8">
        <f>IF(A63="","",ROUND(C63*'Schedule'!$C$5/12,2))</f>
        <v>54702.82</v>
      </c>
      <c r="F63" s="8">
        <f>IF(A63="","",IF(OR(A63='Schedule'!$C$6,IF('Schedule'!$C$8="Annuity",ROUND('Schedule'!$J$14-E63,2),'Schedule'!$J$14)&gt;C63),C63,IF('Schedule'!$C$8="Annuity",ROUND('Schedule'!$J$14-E63,2),'Schedule'!$J$14)))</f>
        <v>12964.07</v>
      </c>
      <c r="G63" s="8">
        <f>IF(A63="","",ROUND(C63-F63,2))</f>
        <v>3965422.61</v>
      </c>
    </row>
    <row r="64" spans="1:7" x14ac:dyDescent="0.25">
      <c r="A64" s="12">
        <f>IF(A63="","",IF(G63&lt;=0,"",IF(A63&gt;='Schedule'!$C$6,"",A63+1)))</f>
        <v>61</v>
      </c>
      <c r="B64" s="11">
        <f>IF(A64="","",EDATE('Schedule'!$C$7,A64))</f>
        <v>48157</v>
      </c>
      <c r="C64" s="8">
        <f>IF(A64="","",G63)</f>
        <v>3965422.61</v>
      </c>
      <c r="D64" s="8">
        <f>IF(A64="","",ROUND(E64+F64,2))</f>
        <v>67666.89</v>
      </c>
      <c r="E64" s="8">
        <f>IF(A64="","",ROUND(C64*'Schedule'!$C$5/12,2))</f>
        <v>54524.56</v>
      </c>
      <c r="F64" s="8">
        <f>IF(A64="","",IF(OR(A64='Schedule'!$C$6,IF('Schedule'!$C$8="Annuity",ROUND('Schedule'!$J$14-E64,2),'Schedule'!$J$14)&gt;C64),C64,IF('Schedule'!$C$8="Annuity",ROUND('Schedule'!$J$14-E64,2),'Schedule'!$J$14)))</f>
        <v>13142.33</v>
      </c>
      <c r="G64" s="8">
        <f>IF(A64="","",ROUND(C64-F64,2))</f>
        <v>3952280.28</v>
      </c>
    </row>
    <row r="65" spans="1:7" x14ac:dyDescent="0.25">
      <c r="A65" s="12">
        <f>IF(A64="","",IF(G64&lt;=0,"",IF(A64&gt;='Schedule'!$C$6,"",A64+1)))</f>
        <v>62</v>
      </c>
      <c r="B65" s="11">
        <f>IF(A65="","",EDATE('Schedule'!$C$7,A65))</f>
        <v>48187</v>
      </c>
      <c r="C65" s="8">
        <f>IF(A65="","",G64)</f>
        <v>3952280.28</v>
      </c>
      <c r="D65" s="8">
        <f>IF(A65="","",ROUND(E65+F65,2))</f>
        <v>67666.89</v>
      </c>
      <c r="E65" s="8">
        <f>IF(A65="","",ROUND(C65*'Schedule'!$C$5/12,2))</f>
        <v>54343.85</v>
      </c>
      <c r="F65" s="8">
        <f>IF(A65="","",IF(OR(A65='Schedule'!$C$6,IF('Schedule'!$C$8="Annuity",ROUND('Schedule'!$J$14-E65,2),'Schedule'!$J$14)&gt;C65),C65,IF('Schedule'!$C$8="Annuity",ROUND('Schedule'!$J$14-E65,2),'Schedule'!$J$14)))</f>
        <v>13323.04</v>
      </c>
      <c r="G65" s="8">
        <f>IF(A65="","",ROUND(C65-F65,2))</f>
        <v>3938957.24</v>
      </c>
    </row>
    <row r="66" spans="1:7" x14ac:dyDescent="0.25">
      <c r="A66" s="12">
        <f>IF(A65="","",IF(G65&lt;=0,"",IF(A65&gt;='Schedule'!$C$6,"",A65+1)))</f>
        <v>63</v>
      </c>
      <c r="B66" s="11">
        <f>IF(A66="","",EDATE('Schedule'!$C$7,A66))</f>
        <v>48218</v>
      </c>
      <c r="C66" s="8">
        <f>IF(A66="","",G65)</f>
        <v>3938957.24</v>
      </c>
      <c r="D66" s="8">
        <f>IF(A66="","",ROUND(E66+F66,2))</f>
        <v>67666.89</v>
      </c>
      <c r="E66" s="8">
        <f>IF(A66="","",ROUND(C66*'Schedule'!$C$5/12,2))</f>
        <v>54160.66</v>
      </c>
      <c r="F66" s="8">
        <f>IF(A66="","",IF(OR(A66='Schedule'!$C$6,IF('Schedule'!$C$8="Annuity",ROUND('Schedule'!$J$14-E66,2),'Schedule'!$J$14)&gt;C66),C66,IF('Schedule'!$C$8="Annuity",ROUND('Schedule'!$J$14-E66,2),'Schedule'!$J$14)))</f>
        <v>13506.23</v>
      </c>
      <c r="G66" s="8">
        <f>IF(A66="","",ROUND(C66-F66,2))</f>
        <v>3925451.01</v>
      </c>
    </row>
    <row r="67" spans="1:7" x14ac:dyDescent="0.25">
      <c r="A67" s="12">
        <f>IF(A66="","",IF(G66&lt;=0,"",IF(A66&gt;='Schedule'!$C$6,"",A66+1)))</f>
        <v>64</v>
      </c>
      <c r="B67" s="11">
        <f>IF(A67="","",EDATE('Schedule'!$C$7,A67))</f>
        <v>48249</v>
      </c>
      <c r="C67" s="8">
        <f>IF(A67="","",G66)</f>
        <v>3925451.01</v>
      </c>
      <c r="D67" s="8">
        <f>IF(A67="","",ROUND(E67+F67,2))</f>
        <v>67666.89</v>
      </c>
      <c r="E67" s="8">
        <f>IF(A67="","",ROUND(C67*'Schedule'!$C$5/12,2))</f>
        <v>53974.95</v>
      </c>
      <c r="F67" s="8">
        <f>IF(A67="","",IF(OR(A67='Schedule'!$C$6,IF('Schedule'!$C$8="Annuity",ROUND('Schedule'!$J$14-E67,2),'Schedule'!$J$14)&gt;C67),C67,IF('Schedule'!$C$8="Annuity",ROUND('Schedule'!$J$14-E67,2),'Schedule'!$J$14)))</f>
        <v>13691.94</v>
      </c>
      <c r="G67" s="8">
        <f>IF(A67="","",ROUND(C67-F67,2))</f>
        <v>3911759.07</v>
      </c>
    </row>
    <row r="68" spans="1:7" x14ac:dyDescent="0.25">
      <c r="A68" s="12">
        <f>IF(A67="","",IF(G67&lt;=0,"",IF(A67&gt;='Schedule'!$C$6,"",A67+1)))</f>
        <v>65</v>
      </c>
      <c r="B68" s="11">
        <f>IF(A68="","",EDATE('Schedule'!$C$7,A68))</f>
        <v>48278</v>
      </c>
      <c r="C68" s="8">
        <f>IF(A68="","",G67)</f>
        <v>3911759.07</v>
      </c>
      <c r="D68" s="8">
        <f>IF(A68="","",ROUND(E68+F68,2))</f>
        <v>67666.89</v>
      </c>
      <c r="E68" s="8">
        <f>IF(A68="","",ROUND(C68*'Schedule'!$C$5/12,2))</f>
        <v>53786.69</v>
      </c>
      <c r="F68" s="8">
        <f>IF(A68="","",IF(OR(A68='Schedule'!$C$6,IF('Schedule'!$C$8="Annuity",ROUND('Schedule'!$J$14-E68,2),'Schedule'!$J$14)&gt;C68),C68,IF('Schedule'!$C$8="Annuity",ROUND('Schedule'!$J$14-E68,2),'Schedule'!$J$14)))</f>
        <v>13880.2</v>
      </c>
      <c r="G68" s="8">
        <f>IF(A68="","",ROUND(C68-F68,2))</f>
        <v>3897878.87</v>
      </c>
    </row>
    <row r="69" spans="1:7" x14ac:dyDescent="0.25">
      <c r="A69" s="12">
        <f>IF(A68="","",IF(G68&lt;=0,"",IF(A68&gt;='Schedule'!$C$6,"",A68+1)))</f>
        <v>66</v>
      </c>
      <c r="B69" s="11">
        <f>IF(A69="","",EDATE('Schedule'!$C$7,A69))</f>
        <v>48309</v>
      </c>
      <c r="C69" s="8">
        <f>IF(A69="","",G68)</f>
        <v>3897878.87</v>
      </c>
      <c r="D69" s="8">
        <f>IF(A69="","",ROUND(E69+F69,2))</f>
        <v>67666.89</v>
      </c>
      <c r="E69" s="8">
        <f>IF(A69="","",ROUND(C69*'Schedule'!$C$5/12,2))</f>
        <v>53595.83</v>
      </c>
      <c r="F69" s="8">
        <f>IF(A69="","",IF(OR(A69='Schedule'!$C$6,IF('Schedule'!$C$8="Annuity",ROUND('Schedule'!$J$14-E69,2),'Schedule'!$J$14)&gt;C69),C69,IF('Schedule'!$C$8="Annuity",ROUND('Schedule'!$J$14-E69,2),'Schedule'!$J$14)))</f>
        <v>14071.06</v>
      </c>
      <c r="G69" s="8">
        <f>IF(A69="","",ROUND(C69-F69,2))</f>
        <v>3883807.81</v>
      </c>
    </row>
    <row r="70" spans="1:7" x14ac:dyDescent="0.25">
      <c r="A70" s="12">
        <f>IF(A69="","",IF(G69&lt;=0,"",IF(A69&gt;='Schedule'!$C$6,"",A69+1)))</f>
        <v>67</v>
      </c>
      <c r="B70" s="11">
        <f>IF(A70="","",EDATE('Schedule'!$C$7,A70))</f>
        <v>48339</v>
      </c>
      <c r="C70" s="8">
        <f>IF(A70="","",G69)</f>
        <v>3883807.81</v>
      </c>
      <c r="D70" s="8">
        <f>IF(A70="","",ROUND(E70+F70,2))</f>
        <v>67666.89</v>
      </c>
      <c r="E70" s="8">
        <f>IF(A70="","",ROUND(C70*'Schedule'!$C$5/12,2))</f>
        <v>53402.36</v>
      </c>
      <c r="F70" s="8">
        <f>IF(A70="","",IF(OR(A70='Schedule'!$C$6,IF('Schedule'!$C$8="Annuity",ROUND('Schedule'!$J$14-E70,2),'Schedule'!$J$14)&gt;C70),C70,IF('Schedule'!$C$8="Annuity",ROUND('Schedule'!$J$14-E70,2),'Schedule'!$J$14)))</f>
        <v>14264.53</v>
      </c>
      <c r="G70" s="8">
        <f>IF(A70="","",ROUND(C70-F70,2))</f>
        <v>3869543.28</v>
      </c>
    </row>
    <row r="71" spans="1:7" x14ac:dyDescent="0.25">
      <c r="A71" s="12">
        <f>IF(A70="","",IF(G70&lt;=0,"",IF(A70&gt;='Schedule'!$C$6,"",A70+1)))</f>
        <v>68</v>
      </c>
      <c r="B71" s="11">
        <f>IF(A71="","",EDATE('Schedule'!$C$7,A71))</f>
        <v>48370</v>
      </c>
      <c r="C71" s="8">
        <f>IF(A71="","",G70)</f>
        <v>3869543.28</v>
      </c>
      <c r="D71" s="8">
        <f>IF(A71="","",ROUND(E71+F71,2))</f>
        <v>67666.89</v>
      </c>
      <c r="E71" s="8">
        <f>IF(A71="","",ROUND(C71*'Schedule'!$C$5/12,2))</f>
        <v>53206.22</v>
      </c>
      <c r="F71" s="8">
        <f>IF(A71="","",IF(OR(A71='Schedule'!$C$6,IF('Schedule'!$C$8="Annuity",ROUND('Schedule'!$J$14-E71,2),'Schedule'!$J$14)&gt;C71),C71,IF('Schedule'!$C$8="Annuity",ROUND('Schedule'!$J$14-E71,2),'Schedule'!$J$14)))</f>
        <v>14460.67</v>
      </c>
      <c r="G71" s="8">
        <f>IF(A71="","",ROUND(C71-F71,2))</f>
        <v>3855082.61</v>
      </c>
    </row>
    <row r="72" spans="1:7" x14ac:dyDescent="0.25">
      <c r="A72" s="12">
        <f>IF(A71="","",IF(G71&lt;=0,"",IF(A71&gt;='Schedule'!$C$6,"",A71+1)))</f>
        <v>69</v>
      </c>
      <c r="B72" s="11">
        <f>IF(A72="","",EDATE('Schedule'!$C$7,A72))</f>
        <v>48400</v>
      </c>
      <c r="C72" s="8">
        <f>IF(A72="","",G71)</f>
        <v>3855082.61</v>
      </c>
      <c r="D72" s="8">
        <f>IF(A72="","",ROUND(E72+F72,2))</f>
        <v>67666.89</v>
      </c>
      <c r="E72" s="8">
        <f>IF(A72="","",ROUND(C72*'Schedule'!$C$5/12,2))</f>
        <v>53007.39</v>
      </c>
      <c r="F72" s="8">
        <f>IF(A72="","",IF(OR(A72='Schedule'!$C$6,IF('Schedule'!$C$8="Annuity",ROUND('Schedule'!$J$14-E72,2),'Schedule'!$J$14)&gt;C72),C72,IF('Schedule'!$C$8="Annuity",ROUND('Schedule'!$J$14-E72,2),'Schedule'!$J$14)))</f>
        <v>14659.5</v>
      </c>
      <c r="G72" s="8">
        <f>IF(A72="","",ROUND(C72-F72,2))</f>
        <v>3840423.11</v>
      </c>
    </row>
    <row r="73" spans="1:7" x14ac:dyDescent="0.25">
      <c r="A73" s="12">
        <f>IF(A72="","",IF(G72&lt;=0,"",IF(A72&gt;='Schedule'!$C$6,"",A72+1)))</f>
        <v>70</v>
      </c>
      <c r="B73" s="11">
        <f>IF(A73="","",EDATE('Schedule'!$C$7,A73))</f>
        <v>48431</v>
      </c>
      <c r="C73" s="8">
        <f>IF(A73="","",G72)</f>
        <v>3840423.11</v>
      </c>
      <c r="D73" s="8">
        <f>IF(A73="","",ROUND(E73+F73,2))</f>
        <v>67666.89</v>
      </c>
      <c r="E73" s="8">
        <f>IF(A73="","",ROUND(C73*'Schedule'!$C$5/12,2))</f>
        <v>52805.82</v>
      </c>
      <c r="F73" s="8">
        <f>IF(A73="","",IF(OR(A73='Schedule'!$C$6,IF('Schedule'!$C$8="Annuity",ROUND('Schedule'!$J$14-E73,2),'Schedule'!$J$14)&gt;C73),C73,IF('Schedule'!$C$8="Annuity",ROUND('Schedule'!$J$14-E73,2),'Schedule'!$J$14)))</f>
        <v>14861.07</v>
      </c>
      <c r="G73" s="8">
        <f>IF(A73="","",ROUND(C73-F73,2))</f>
        <v>3825562.04</v>
      </c>
    </row>
    <row r="74" spans="1:7" x14ac:dyDescent="0.25">
      <c r="A74" s="12">
        <f>IF(A73="","",IF(G73&lt;=0,"",IF(A73&gt;='Schedule'!$C$6,"",A73+1)))</f>
        <v>71</v>
      </c>
      <c r="B74" s="11">
        <f>IF(A74="","",EDATE('Schedule'!$C$7,A74))</f>
        <v>48462</v>
      </c>
      <c r="C74" s="8">
        <f>IF(A74="","",G73)</f>
        <v>3825562.04</v>
      </c>
      <c r="D74" s="8">
        <f>IF(A74="","",ROUND(E74+F74,2))</f>
        <v>67666.89</v>
      </c>
      <c r="E74" s="8">
        <f>IF(A74="","",ROUND(C74*'Schedule'!$C$5/12,2))</f>
        <v>52601.48</v>
      </c>
      <c r="F74" s="8">
        <f>IF(A74="","",IF(OR(A74='Schedule'!$C$6,IF('Schedule'!$C$8="Annuity",ROUND('Schedule'!$J$14-E74,2),'Schedule'!$J$14)&gt;C74),C74,IF('Schedule'!$C$8="Annuity",ROUND('Schedule'!$J$14-E74,2),'Schedule'!$J$14)))</f>
        <v>15065.41</v>
      </c>
      <c r="G74" s="8">
        <f>IF(A74="","",ROUND(C74-F74,2))</f>
        <v>3810496.63</v>
      </c>
    </row>
    <row r="75" spans="1:7" x14ac:dyDescent="0.25">
      <c r="A75" s="12">
        <f>IF(A74="","",IF(G74&lt;=0,"",IF(A74&gt;='Schedule'!$C$6,"",A74+1)))</f>
        <v>72</v>
      </c>
      <c r="B75" s="11">
        <f>IF(A75="","",EDATE('Schedule'!$C$7,A75))</f>
        <v>48492</v>
      </c>
      <c r="C75" s="8">
        <f>IF(A75="","",G74)</f>
        <v>3810496.63</v>
      </c>
      <c r="D75" s="8">
        <f>IF(A75="","",ROUND(E75+F75,2))</f>
        <v>67666.89</v>
      </c>
      <c r="E75" s="8">
        <f>IF(A75="","",ROUND(C75*'Schedule'!$C$5/12,2))</f>
        <v>52394.33</v>
      </c>
      <c r="F75" s="8">
        <f>IF(A75="","",IF(OR(A75='Schedule'!$C$6,IF('Schedule'!$C$8="Annuity",ROUND('Schedule'!$J$14-E75,2),'Schedule'!$J$14)&gt;C75),C75,IF('Schedule'!$C$8="Annuity",ROUND('Schedule'!$J$14-E75,2),'Schedule'!$J$14)))</f>
        <v>15272.56</v>
      </c>
      <c r="G75" s="8">
        <f>IF(A75="","",ROUND(C75-F75,2))</f>
        <v>3795224.07</v>
      </c>
    </row>
    <row r="76" spans="1:7" x14ac:dyDescent="0.25">
      <c r="A76" s="12">
        <f>IF(A75="","",IF(G75&lt;=0,"",IF(A75&gt;='Schedule'!$C$6,"",A75+1)))</f>
        <v>73</v>
      </c>
      <c r="B76" s="11">
        <f>IF(A76="","",EDATE('Schedule'!$C$7,A76))</f>
        <v>48523</v>
      </c>
      <c r="C76" s="8">
        <f>IF(A76="","",G75)</f>
        <v>3795224.07</v>
      </c>
      <c r="D76" s="8">
        <f>IF(A76="","",ROUND(E76+F76,2))</f>
        <v>67666.89</v>
      </c>
      <c r="E76" s="8">
        <f>IF(A76="","",ROUND(C76*'Schedule'!$C$5/12,2))</f>
        <v>52184.33</v>
      </c>
      <c r="F76" s="8">
        <f>IF(A76="","",IF(OR(A76='Schedule'!$C$6,IF('Schedule'!$C$8="Annuity",ROUND('Schedule'!$J$14-E76,2),'Schedule'!$J$14)&gt;C76),C76,IF('Schedule'!$C$8="Annuity",ROUND('Schedule'!$J$14-E76,2),'Schedule'!$J$14)))</f>
        <v>15482.56</v>
      </c>
      <c r="G76" s="8">
        <f>IF(A76="","",ROUND(C76-F76,2))</f>
        <v>3779741.51</v>
      </c>
    </row>
    <row r="77" spans="1:7" x14ac:dyDescent="0.25">
      <c r="A77" s="12">
        <f>IF(A76="","",IF(G76&lt;=0,"",IF(A76&gt;='Schedule'!$C$6,"",A76+1)))</f>
        <v>74</v>
      </c>
      <c r="B77" s="11">
        <f>IF(A77="","",EDATE('Schedule'!$C$7,A77))</f>
        <v>48553</v>
      </c>
      <c r="C77" s="8">
        <f>IF(A77="","",G76)</f>
        <v>3779741.51</v>
      </c>
      <c r="D77" s="8">
        <f>IF(A77="","",ROUND(E77+F77,2))</f>
        <v>67666.89</v>
      </c>
      <c r="E77" s="8">
        <f>IF(A77="","",ROUND(C77*'Schedule'!$C$5/12,2))</f>
        <v>51971.45</v>
      </c>
      <c r="F77" s="8">
        <f>IF(A77="","",IF(OR(A77='Schedule'!$C$6,IF('Schedule'!$C$8="Annuity",ROUND('Schedule'!$J$14-E77,2),'Schedule'!$J$14)&gt;C77),C77,IF('Schedule'!$C$8="Annuity",ROUND('Schedule'!$J$14-E77,2),'Schedule'!$J$14)))</f>
        <v>15695.44</v>
      </c>
      <c r="G77" s="8">
        <f>IF(A77="","",ROUND(C77-F77,2))</f>
        <v>3764046.07</v>
      </c>
    </row>
    <row r="78" spans="1:7" x14ac:dyDescent="0.25">
      <c r="A78" s="12">
        <f>IF(A77="","",IF(G77&lt;=0,"",IF(A77&gt;='Schedule'!$C$6,"",A77+1)))</f>
        <v>75</v>
      </c>
      <c r="B78" s="11">
        <f>IF(A78="","",EDATE('Schedule'!$C$7,A78))</f>
        <v>48584</v>
      </c>
      <c r="C78" s="8">
        <f>IF(A78="","",G77)</f>
        <v>3764046.07</v>
      </c>
      <c r="D78" s="8">
        <f>IF(A78="","",ROUND(E78+F78,2))</f>
        <v>67666.89</v>
      </c>
      <c r="E78" s="8">
        <f>IF(A78="","",ROUND(C78*'Schedule'!$C$5/12,2))</f>
        <v>51755.63</v>
      </c>
      <c r="F78" s="8">
        <f>IF(A78="","",IF(OR(A78='Schedule'!$C$6,IF('Schedule'!$C$8="Annuity",ROUND('Schedule'!$J$14-E78,2),'Schedule'!$J$14)&gt;C78),C78,IF('Schedule'!$C$8="Annuity",ROUND('Schedule'!$J$14-E78,2),'Schedule'!$J$14)))</f>
        <v>15911.26</v>
      </c>
      <c r="G78" s="8">
        <f>IF(A78="","",ROUND(C78-F78,2))</f>
        <v>3748134.81</v>
      </c>
    </row>
    <row r="79" spans="1:7" x14ac:dyDescent="0.25">
      <c r="A79" s="12">
        <f>IF(A78="","",IF(G78&lt;=0,"",IF(A78&gt;='Schedule'!$C$6,"",A78+1)))</f>
        <v>76</v>
      </c>
      <c r="B79" s="11">
        <f>IF(A79="","",EDATE('Schedule'!$C$7,A79))</f>
        <v>48615</v>
      </c>
      <c r="C79" s="8">
        <f>IF(A79="","",G78)</f>
        <v>3748134.81</v>
      </c>
      <c r="D79" s="8">
        <f>IF(A79="","",ROUND(E79+F79,2))</f>
        <v>67666.89</v>
      </c>
      <c r="E79" s="8">
        <f>IF(A79="","",ROUND(C79*'Schedule'!$C$5/12,2))</f>
        <v>51536.85</v>
      </c>
      <c r="F79" s="8">
        <f>IF(A79="","",IF(OR(A79='Schedule'!$C$6,IF('Schedule'!$C$8="Annuity",ROUND('Schedule'!$J$14-E79,2),'Schedule'!$J$14)&gt;C79),C79,IF('Schedule'!$C$8="Annuity",ROUND('Schedule'!$J$14-E79,2),'Schedule'!$J$14)))</f>
        <v>16130.04</v>
      </c>
      <c r="G79" s="8">
        <f>IF(A79="","",ROUND(C79-F79,2))</f>
        <v>3732004.77</v>
      </c>
    </row>
    <row r="80" spans="1:7" x14ac:dyDescent="0.25">
      <c r="A80" s="12">
        <f>IF(A79="","",IF(G79&lt;=0,"",IF(A79&gt;='Schedule'!$C$6,"",A79+1)))</f>
        <v>77</v>
      </c>
      <c r="B80" s="11">
        <f>IF(A80="","",EDATE('Schedule'!$C$7,A80))</f>
        <v>48643</v>
      </c>
      <c r="C80" s="8">
        <f>IF(A80="","",G79)</f>
        <v>3732004.77</v>
      </c>
      <c r="D80" s="8">
        <f>IF(A80="","",ROUND(E80+F80,2))</f>
        <v>67666.89</v>
      </c>
      <c r="E80" s="8">
        <f>IF(A80="","",ROUND(C80*'Schedule'!$C$5/12,2))</f>
        <v>51315.07</v>
      </c>
      <c r="F80" s="8">
        <f>IF(A80="","",IF(OR(A80='Schedule'!$C$6,IF('Schedule'!$C$8="Annuity",ROUND('Schedule'!$J$14-E80,2),'Schedule'!$J$14)&gt;C80),C80,IF('Schedule'!$C$8="Annuity",ROUND('Schedule'!$J$14-E80,2),'Schedule'!$J$14)))</f>
        <v>16351.82</v>
      </c>
      <c r="G80" s="8">
        <f>IF(A80="","",ROUND(C80-F80,2))</f>
        <v>3715652.95</v>
      </c>
    </row>
    <row r="81" spans="1:7" x14ac:dyDescent="0.25">
      <c r="A81" s="12">
        <f>IF(A80="","",IF(G80&lt;=0,"",IF(A80&gt;='Schedule'!$C$6,"",A80+1)))</f>
        <v>78</v>
      </c>
      <c r="B81" s="11">
        <f>IF(A81="","",EDATE('Schedule'!$C$7,A81))</f>
        <v>48674</v>
      </c>
      <c r="C81" s="8">
        <f>IF(A81="","",G80)</f>
        <v>3715652.95</v>
      </c>
      <c r="D81" s="8">
        <f>IF(A81="","",ROUND(E81+F81,2))</f>
        <v>67666.89</v>
      </c>
      <c r="E81" s="8">
        <f>IF(A81="","",ROUND(C81*'Schedule'!$C$5/12,2))</f>
        <v>51090.23</v>
      </c>
      <c r="F81" s="8">
        <f>IF(A81="","",IF(OR(A81='Schedule'!$C$6,IF('Schedule'!$C$8="Annuity",ROUND('Schedule'!$J$14-E81,2),'Schedule'!$J$14)&gt;C81),C81,IF('Schedule'!$C$8="Annuity",ROUND('Schedule'!$J$14-E81,2),'Schedule'!$J$14)))</f>
        <v>16576.66</v>
      </c>
      <c r="G81" s="8">
        <f>IF(A81="","",ROUND(C81-F81,2))</f>
        <v>3699076.29</v>
      </c>
    </row>
    <row r="82" spans="1:7" x14ac:dyDescent="0.25">
      <c r="A82" s="12">
        <f>IF(A81="","",IF(G81&lt;=0,"",IF(A81&gt;='Schedule'!$C$6,"",A81+1)))</f>
        <v>79</v>
      </c>
      <c r="B82" s="11">
        <f>IF(A82="","",EDATE('Schedule'!$C$7,A82))</f>
        <v>48704</v>
      </c>
      <c r="C82" s="8">
        <f>IF(A82="","",G81)</f>
        <v>3699076.29</v>
      </c>
      <c r="D82" s="8">
        <f>IF(A82="","",ROUND(E82+F82,2))</f>
        <v>67666.89</v>
      </c>
      <c r="E82" s="8">
        <f>IF(A82="","",ROUND(C82*'Schedule'!$C$5/12,2))</f>
        <v>50862.3</v>
      </c>
      <c r="F82" s="8">
        <f>IF(A82="","",IF(OR(A82='Schedule'!$C$6,IF('Schedule'!$C$8="Annuity",ROUND('Schedule'!$J$14-E82,2),'Schedule'!$J$14)&gt;C82),C82,IF('Schedule'!$C$8="Annuity",ROUND('Schedule'!$J$14-E82,2),'Schedule'!$J$14)))</f>
        <v>16804.59</v>
      </c>
      <c r="G82" s="8">
        <f>IF(A82="","",ROUND(C82-F82,2))</f>
        <v>3682271.7</v>
      </c>
    </row>
    <row r="83" spans="1:7" x14ac:dyDescent="0.25">
      <c r="A83" s="12">
        <f>IF(A82="","",IF(G82&lt;=0,"",IF(A82&gt;='Schedule'!$C$6,"",A82+1)))</f>
        <v>80</v>
      </c>
      <c r="B83" s="11">
        <f>IF(A83="","",EDATE('Schedule'!$C$7,A83))</f>
        <v>48735</v>
      </c>
      <c r="C83" s="8">
        <f>IF(A83="","",G82)</f>
        <v>3682271.7</v>
      </c>
      <c r="D83" s="8">
        <f>IF(A83="","",ROUND(E83+F83,2))</f>
        <v>67666.89</v>
      </c>
      <c r="E83" s="8">
        <f>IF(A83="","",ROUND(C83*'Schedule'!$C$5/12,2))</f>
        <v>50631.24</v>
      </c>
      <c r="F83" s="8">
        <f>IF(A83="","",IF(OR(A83='Schedule'!$C$6,IF('Schedule'!$C$8="Annuity",ROUND('Schedule'!$J$14-E83,2),'Schedule'!$J$14)&gt;C83),C83,IF('Schedule'!$C$8="Annuity",ROUND('Schedule'!$J$14-E83,2),'Schedule'!$J$14)))</f>
        <v>17035.65</v>
      </c>
      <c r="G83" s="8">
        <f>IF(A83="","",ROUND(C83-F83,2))</f>
        <v>3665236.05</v>
      </c>
    </row>
    <row r="84" spans="1:7" x14ac:dyDescent="0.25">
      <c r="A84" s="12">
        <f>IF(A83="","",IF(G83&lt;=0,"",IF(A83&gt;='Schedule'!$C$6,"",A83+1)))</f>
        <v>81</v>
      </c>
      <c r="B84" s="11">
        <f>IF(A84="","",EDATE('Schedule'!$C$7,A84))</f>
        <v>48765</v>
      </c>
      <c r="C84" s="8">
        <f>IF(A84="","",G83)</f>
        <v>3665236.05</v>
      </c>
      <c r="D84" s="8">
        <f>IF(A84="","",ROUND(E84+F84,2))</f>
        <v>67666.89</v>
      </c>
      <c r="E84" s="8">
        <f>IF(A84="","",ROUND(C84*'Schedule'!$C$5/12,2))</f>
        <v>50397</v>
      </c>
      <c r="F84" s="8">
        <f>IF(A84="","",IF(OR(A84='Schedule'!$C$6,IF('Schedule'!$C$8="Annuity",ROUND('Schedule'!$J$14-E84,2),'Schedule'!$J$14)&gt;C84),C84,IF('Schedule'!$C$8="Annuity",ROUND('Schedule'!$J$14-E84,2),'Schedule'!$J$14)))</f>
        <v>17269.89</v>
      </c>
      <c r="G84" s="8">
        <f>IF(A84="","",ROUND(C84-F84,2))</f>
        <v>3647966.16</v>
      </c>
    </row>
    <row r="85" spans="1:7" x14ac:dyDescent="0.25">
      <c r="A85" s="12">
        <f>IF(A84="","",IF(G84&lt;=0,"",IF(A84&gt;='Schedule'!$C$6,"",A84+1)))</f>
        <v>82</v>
      </c>
      <c r="B85" s="11">
        <f>IF(A85="","",EDATE('Schedule'!$C$7,A85))</f>
        <v>48796</v>
      </c>
      <c r="C85" s="8">
        <f>IF(A85="","",G84)</f>
        <v>3647966.16</v>
      </c>
      <c r="D85" s="8">
        <f>IF(A85="","",ROUND(E85+F85,2))</f>
        <v>67666.89</v>
      </c>
      <c r="E85" s="8">
        <f>IF(A85="","",ROUND(C85*'Schedule'!$C$5/12,2))</f>
        <v>50159.53</v>
      </c>
      <c r="F85" s="8">
        <f>IF(A85="","",IF(OR(A85='Schedule'!$C$6,IF('Schedule'!$C$8="Annuity",ROUND('Schedule'!$J$14-E85,2),'Schedule'!$J$14)&gt;C85),C85,IF('Schedule'!$C$8="Annuity",ROUND('Schedule'!$J$14-E85,2),'Schedule'!$J$14)))</f>
        <v>17507.36</v>
      </c>
      <c r="G85" s="8">
        <f>IF(A85="","",ROUND(C85-F85,2))</f>
        <v>3630458.8</v>
      </c>
    </row>
    <row r="86" spans="1:7" x14ac:dyDescent="0.25">
      <c r="A86" s="12">
        <f>IF(A85="","",IF(G85&lt;=0,"",IF(A85&gt;='Schedule'!$C$6,"",A85+1)))</f>
        <v>83</v>
      </c>
      <c r="B86" s="11">
        <f>IF(A86="","",EDATE('Schedule'!$C$7,A86))</f>
        <v>48827</v>
      </c>
      <c r="C86" s="8">
        <f>IF(A86="","",G85)</f>
        <v>3630458.8</v>
      </c>
      <c r="D86" s="8">
        <f>IF(A86="","",ROUND(E86+F86,2))</f>
        <v>67666.89</v>
      </c>
      <c r="E86" s="8">
        <f>IF(A86="","",ROUND(C86*'Schedule'!$C$5/12,2))</f>
        <v>49918.81</v>
      </c>
      <c r="F86" s="8">
        <f>IF(A86="","",IF(OR(A86='Schedule'!$C$6,IF('Schedule'!$C$8="Annuity",ROUND('Schedule'!$J$14-E86,2),'Schedule'!$J$14)&gt;C86),C86,IF('Schedule'!$C$8="Annuity",ROUND('Schedule'!$J$14-E86,2),'Schedule'!$J$14)))</f>
        <v>17748.08</v>
      </c>
      <c r="G86" s="8">
        <f>IF(A86="","",ROUND(C86-F86,2))</f>
        <v>3612710.72</v>
      </c>
    </row>
    <row r="87" spans="1:7" x14ac:dyDescent="0.25">
      <c r="A87" s="12">
        <f>IF(A86="","",IF(G86&lt;=0,"",IF(A86&gt;='Schedule'!$C$6,"",A86+1)))</f>
        <v>84</v>
      </c>
      <c r="B87" s="11">
        <f>IF(A87="","",EDATE('Schedule'!$C$7,A87))</f>
        <v>48857</v>
      </c>
      <c r="C87" s="8">
        <f>IF(A87="","",G86)</f>
        <v>3612710.72</v>
      </c>
      <c r="D87" s="8">
        <f>IF(A87="","",ROUND(E87+F87,2))</f>
        <v>67666.89</v>
      </c>
      <c r="E87" s="8">
        <f>IF(A87="","",ROUND(C87*'Schedule'!$C$5/12,2))</f>
        <v>49674.77</v>
      </c>
      <c r="F87" s="8">
        <f>IF(A87="","",IF(OR(A87='Schedule'!$C$6,IF('Schedule'!$C$8="Annuity",ROUND('Schedule'!$J$14-E87,2),'Schedule'!$J$14)&gt;C87),C87,IF('Schedule'!$C$8="Annuity",ROUND('Schedule'!$J$14-E87,2),'Schedule'!$J$14)))</f>
        <v>17992.12</v>
      </c>
      <c r="G87" s="8">
        <f>IF(A87="","",ROUND(C87-F87,2))</f>
        <v>3594718.6</v>
      </c>
    </row>
    <row r="88" spans="1:7" x14ac:dyDescent="0.25">
      <c r="A88" s="12">
        <f>IF(A87="","",IF(G87&lt;=0,"",IF(A87&gt;='Schedule'!$C$6,"",A87+1)))</f>
        <v>85</v>
      </c>
      <c r="B88" s="11">
        <f>IF(A88="","",EDATE('Schedule'!$C$7,A88))</f>
        <v>48888</v>
      </c>
      <c r="C88" s="8">
        <f>IF(A88="","",G87)</f>
        <v>3594718.6</v>
      </c>
      <c r="D88" s="8">
        <f>IF(A88="","",ROUND(E88+F88,2))</f>
        <v>67666.89</v>
      </c>
      <c r="E88" s="8">
        <f>IF(A88="","",ROUND(C88*'Schedule'!$C$5/12,2))</f>
        <v>49427.38</v>
      </c>
      <c r="F88" s="8">
        <f>IF(A88="","",IF(OR(A88='Schedule'!$C$6,IF('Schedule'!$C$8="Annuity",ROUND('Schedule'!$J$14-E88,2),'Schedule'!$J$14)&gt;C88),C88,IF('Schedule'!$C$8="Annuity",ROUND('Schedule'!$J$14-E88,2),'Schedule'!$J$14)))</f>
        <v>18239.51</v>
      </c>
      <c r="G88" s="8">
        <f>IF(A88="","",ROUND(C88-F88,2))</f>
        <v>3576479.09</v>
      </c>
    </row>
    <row r="89" spans="1:7" x14ac:dyDescent="0.25">
      <c r="A89" s="12">
        <f>IF(A88="","",IF(G88&lt;=0,"",IF(A88&gt;='Schedule'!$C$6,"",A88+1)))</f>
        <v>86</v>
      </c>
      <c r="B89" s="11">
        <f>IF(A89="","",EDATE('Schedule'!$C$7,A89))</f>
        <v>48918</v>
      </c>
      <c r="C89" s="8">
        <f>IF(A89="","",G88)</f>
        <v>3576479.09</v>
      </c>
      <c r="D89" s="8">
        <f>IF(A89="","",ROUND(E89+F89,2))</f>
        <v>67666.89</v>
      </c>
      <c r="E89" s="8">
        <f>IF(A89="","",ROUND(C89*'Schedule'!$C$5/12,2))</f>
        <v>49176.59</v>
      </c>
      <c r="F89" s="8">
        <f>IF(A89="","",IF(OR(A89='Schedule'!$C$6,IF('Schedule'!$C$8="Annuity",ROUND('Schedule'!$J$14-E89,2),'Schedule'!$J$14)&gt;C89),C89,IF('Schedule'!$C$8="Annuity",ROUND('Schedule'!$J$14-E89,2),'Schedule'!$J$14)))</f>
        <v>18490.3</v>
      </c>
      <c r="G89" s="8">
        <f>IF(A89="","",ROUND(C89-F89,2))</f>
        <v>3557988.79</v>
      </c>
    </row>
    <row r="90" spans="1:7" x14ac:dyDescent="0.25">
      <c r="A90" s="12">
        <f>IF(A89="","",IF(G89&lt;=0,"",IF(A89&gt;='Schedule'!$C$6,"",A89+1)))</f>
        <v>87</v>
      </c>
      <c r="B90" s="11">
        <f>IF(A90="","",EDATE('Schedule'!$C$7,A90))</f>
        <v>48949</v>
      </c>
      <c r="C90" s="8">
        <f>IF(A90="","",G89)</f>
        <v>3557988.79</v>
      </c>
      <c r="D90" s="8">
        <f>IF(A90="","",ROUND(E90+F90,2))</f>
        <v>67666.89</v>
      </c>
      <c r="E90" s="8">
        <f>IF(A90="","",ROUND(C90*'Schedule'!$C$5/12,2))</f>
        <v>48922.35</v>
      </c>
      <c r="F90" s="8">
        <f>IF(A90="","",IF(OR(A90='Schedule'!$C$6,IF('Schedule'!$C$8="Annuity",ROUND('Schedule'!$J$14-E90,2),'Schedule'!$J$14)&gt;C90),C90,IF('Schedule'!$C$8="Annuity",ROUND('Schedule'!$J$14-E90,2),'Schedule'!$J$14)))</f>
        <v>18744.54</v>
      </c>
      <c r="G90" s="8">
        <f>IF(A90="","",ROUND(C90-F90,2))</f>
        <v>3539244.25</v>
      </c>
    </row>
    <row r="91" spans="1:7" x14ac:dyDescent="0.25">
      <c r="A91" s="12">
        <f>IF(A90="","",IF(G90&lt;=0,"",IF(A90&gt;='Schedule'!$C$6,"",A90+1)))</f>
        <v>88</v>
      </c>
      <c r="B91" s="11">
        <f>IF(A91="","",EDATE('Schedule'!$C$7,A91))</f>
        <v>48980</v>
      </c>
      <c r="C91" s="8">
        <f>IF(A91="","",G90)</f>
        <v>3539244.25</v>
      </c>
      <c r="D91" s="8">
        <f>IF(A91="","",ROUND(E91+F91,2))</f>
        <v>67666.89</v>
      </c>
      <c r="E91" s="8">
        <f>IF(A91="","",ROUND(C91*'Schedule'!$C$5/12,2))</f>
        <v>48664.61</v>
      </c>
      <c r="F91" s="8">
        <f>IF(A91="","",IF(OR(A91='Schedule'!$C$6,IF('Schedule'!$C$8="Annuity",ROUND('Schedule'!$J$14-E91,2),'Schedule'!$J$14)&gt;C91),C91,IF('Schedule'!$C$8="Annuity",ROUND('Schedule'!$J$14-E91,2),'Schedule'!$J$14)))</f>
        <v>19002.28</v>
      </c>
      <c r="G91" s="8">
        <f>IF(A91="","",ROUND(C91-F91,2))</f>
        <v>3520241.97</v>
      </c>
    </row>
    <row r="92" spans="1:7" x14ac:dyDescent="0.25">
      <c r="A92" s="12">
        <f>IF(A91="","",IF(G91&lt;=0,"",IF(A91&gt;='Schedule'!$C$6,"",A91+1)))</f>
        <v>89</v>
      </c>
      <c r="B92" s="11">
        <f>IF(A92="","",EDATE('Schedule'!$C$7,A92))</f>
        <v>49008</v>
      </c>
      <c r="C92" s="8">
        <f>IF(A92="","",G91)</f>
        <v>3520241.97</v>
      </c>
      <c r="D92" s="8">
        <f>IF(A92="","",ROUND(E92+F92,2))</f>
        <v>67666.89</v>
      </c>
      <c r="E92" s="8">
        <f>IF(A92="","",ROUND(C92*'Schedule'!$C$5/12,2))</f>
        <v>48403.33</v>
      </c>
      <c r="F92" s="8">
        <f>IF(A92="","",IF(OR(A92='Schedule'!$C$6,IF('Schedule'!$C$8="Annuity",ROUND('Schedule'!$J$14-E92,2),'Schedule'!$J$14)&gt;C92),C92,IF('Schedule'!$C$8="Annuity",ROUND('Schedule'!$J$14-E92,2),'Schedule'!$J$14)))</f>
        <v>19263.56</v>
      </c>
      <c r="G92" s="8">
        <f>IF(A92="","",ROUND(C92-F92,2))</f>
        <v>3500978.41</v>
      </c>
    </row>
    <row r="93" spans="1:7" x14ac:dyDescent="0.25">
      <c r="A93" s="12">
        <f>IF(A92="","",IF(G92&lt;=0,"",IF(A92&gt;='Schedule'!$C$6,"",A92+1)))</f>
        <v>90</v>
      </c>
      <c r="B93" s="11">
        <f>IF(A93="","",EDATE('Schedule'!$C$7,A93))</f>
        <v>49039</v>
      </c>
      <c r="C93" s="8">
        <f>IF(A93="","",G92)</f>
        <v>3500978.41</v>
      </c>
      <c r="D93" s="8">
        <f>IF(A93="","",ROUND(E93+F93,2))</f>
        <v>67666.89</v>
      </c>
      <c r="E93" s="8">
        <f>IF(A93="","",ROUND(C93*'Schedule'!$C$5/12,2))</f>
        <v>48138.45</v>
      </c>
      <c r="F93" s="8">
        <f>IF(A93="","",IF(OR(A93='Schedule'!$C$6,IF('Schedule'!$C$8="Annuity",ROUND('Schedule'!$J$14-E93,2),'Schedule'!$J$14)&gt;C93),C93,IF('Schedule'!$C$8="Annuity",ROUND('Schedule'!$J$14-E93,2),'Schedule'!$J$14)))</f>
        <v>19528.44</v>
      </c>
      <c r="G93" s="8">
        <f>IF(A93="","",ROUND(C93-F93,2))</f>
        <v>3481449.97</v>
      </c>
    </row>
    <row r="94" spans="1:7" x14ac:dyDescent="0.25">
      <c r="A94" s="12">
        <f>IF(A93="","",IF(G93&lt;=0,"",IF(A93&gt;='Schedule'!$C$6,"",A93+1)))</f>
        <v>91</v>
      </c>
      <c r="B94" s="11">
        <f>IF(A94="","",EDATE('Schedule'!$C$7,A94))</f>
        <v>49069</v>
      </c>
      <c r="C94" s="8">
        <f>IF(A94="","",G93)</f>
        <v>3481449.97</v>
      </c>
      <c r="D94" s="8">
        <f>IF(A94="","",ROUND(E94+F94,2))</f>
        <v>67666.89</v>
      </c>
      <c r="E94" s="8">
        <f>IF(A94="","",ROUND(C94*'Schedule'!$C$5/12,2))</f>
        <v>47869.94</v>
      </c>
      <c r="F94" s="8">
        <f>IF(A94="","",IF(OR(A94='Schedule'!$C$6,IF('Schedule'!$C$8="Annuity",ROUND('Schedule'!$J$14-E94,2),'Schedule'!$J$14)&gt;C94),C94,IF('Schedule'!$C$8="Annuity",ROUND('Schedule'!$J$14-E94,2),'Schedule'!$J$14)))</f>
        <v>19796.95</v>
      </c>
      <c r="G94" s="8">
        <f>IF(A94="","",ROUND(C94-F94,2))</f>
        <v>3461653.02</v>
      </c>
    </row>
    <row r="95" spans="1:7" x14ac:dyDescent="0.25">
      <c r="A95" s="12">
        <f>IF(A94="","",IF(G94&lt;=0,"",IF(A94&gt;='Schedule'!$C$6,"",A94+1)))</f>
        <v>92</v>
      </c>
      <c r="B95" s="11">
        <f>IF(A95="","",EDATE('Schedule'!$C$7,A95))</f>
        <v>49100</v>
      </c>
      <c r="C95" s="8">
        <f>IF(A95="","",G94)</f>
        <v>3461653.02</v>
      </c>
      <c r="D95" s="8">
        <f>IF(A95="","",ROUND(E95+F95,2))</f>
        <v>67666.89</v>
      </c>
      <c r="E95" s="8">
        <f>IF(A95="","",ROUND(C95*'Schedule'!$C$5/12,2))</f>
        <v>47597.73</v>
      </c>
      <c r="F95" s="8">
        <f>IF(A95="","",IF(OR(A95='Schedule'!$C$6,IF('Schedule'!$C$8="Annuity",ROUND('Schedule'!$J$14-E95,2),'Schedule'!$J$14)&gt;C95),C95,IF('Schedule'!$C$8="Annuity",ROUND('Schedule'!$J$14-E95,2),'Schedule'!$J$14)))</f>
        <v>20069.16</v>
      </c>
      <c r="G95" s="8">
        <f>IF(A95="","",ROUND(C95-F95,2))</f>
        <v>3441583.86</v>
      </c>
    </row>
    <row r="96" spans="1:7" x14ac:dyDescent="0.25">
      <c r="A96" s="12">
        <f>IF(A95="","",IF(G95&lt;=0,"",IF(A95&gt;='Schedule'!$C$6,"",A95+1)))</f>
        <v>93</v>
      </c>
      <c r="B96" s="11">
        <f>IF(A96="","",EDATE('Schedule'!$C$7,A96))</f>
        <v>49130</v>
      </c>
      <c r="C96" s="8">
        <f>IF(A96="","",G95)</f>
        <v>3441583.86</v>
      </c>
      <c r="D96" s="8">
        <f>IF(A96="","",ROUND(E96+F96,2))</f>
        <v>67666.89</v>
      </c>
      <c r="E96" s="8">
        <f>IF(A96="","",ROUND(C96*'Schedule'!$C$5/12,2))</f>
        <v>47321.78</v>
      </c>
      <c r="F96" s="8">
        <f>IF(A96="","",IF(OR(A96='Schedule'!$C$6,IF('Schedule'!$C$8="Annuity",ROUND('Schedule'!$J$14-E96,2),'Schedule'!$J$14)&gt;C96),C96,IF('Schedule'!$C$8="Annuity",ROUND('Schedule'!$J$14-E96,2),'Schedule'!$J$14)))</f>
        <v>20345.11</v>
      </c>
      <c r="G96" s="8">
        <f>IF(A96="","",ROUND(C96-F96,2))</f>
        <v>3421238.75</v>
      </c>
    </row>
    <row r="97" spans="1:7" x14ac:dyDescent="0.25">
      <c r="A97" s="12">
        <f>IF(A96="","",IF(G96&lt;=0,"",IF(A96&gt;='Schedule'!$C$6,"",A96+1)))</f>
        <v>94</v>
      </c>
      <c r="B97" s="11">
        <f>IF(A97="","",EDATE('Schedule'!$C$7,A97))</f>
        <v>49161</v>
      </c>
      <c r="C97" s="8">
        <f>IF(A97="","",G96)</f>
        <v>3421238.75</v>
      </c>
      <c r="D97" s="8">
        <f>IF(A97="","",ROUND(E97+F97,2))</f>
        <v>67666.89</v>
      </c>
      <c r="E97" s="8">
        <f>IF(A97="","",ROUND(C97*'Schedule'!$C$5/12,2))</f>
        <v>47042.03</v>
      </c>
      <c r="F97" s="8">
        <f>IF(A97="","",IF(OR(A97='Schedule'!$C$6,IF('Schedule'!$C$8="Annuity",ROUND('Schedule'!$J$14-E97,2),'Schedule'!$J$14)&gt;C97),C97,IF('Schedule'!$C$8="Annuity",ROUND('Schedule'!$J$14-E97,2),'Schedule'!$J$14)))</f>
        <v>20624.86</v>
      </c>
      <c r="G97" s="8">
        <f>IF(A97="","",ROUND(C97-F97,2))</f>
        <v>3400613.89</v>
      </c>
    </row>
    <row r="98" spans="1:7" x14ac:dyDescent="0.25">
      <c r="A98" s="12">
        <f>IF(A97="","",IF(G97&lt;=0,"",IF(A97&gt;='Schedule'!$C$6,"",A97+1)))</f>
        <v>95</v>
      </c>
      <c r="B98" s="11">
        <f>IF(A98="","",EDATE('Schedule'!$C$7,A98))</f>
        <v>49192</v>
      </c>
      <c r="C98" s="8">
        <f>IF(A98="","",G97)</f>
        <v>3400613.89</v>
      </c>
      <c r="D98" s="8">
        <f>IF(A98="","",ROUND(E98+F98,2))</f>
        <v>67666.89</v>
      </c>
      <c r="E98" s="8">
        <f>IF(A98="","",ROUND(C98*'Schedule'!$C$5/12,2))</f>
        <v>46758.44</v>
      </c>
      <c r="F98" s="8">
        <f>IF(A98="","",IF(OR(A98='Schedule'!$C$6,IF('Schedule'!$C$8="Annuity",ROUND('Schedule'!$J$14-E98,2),'Schedule'!$J$14)&gt;C98),C98,IF('Schedule'!$C$8="Annuity",ROUND('Schedule'!$J$14-E98,2),'Schedule'!$J$14)))</f>
        <v>20908.45</v>
      </c>
      <c r="G98" s="8">
        <f>IF(A98="","",ROUND(C98-F98,2))</f>
        <v>3379705.44</v>
      </c>
    </row>
    <row r="99" spans="1:7" x14ac:dyDescent="0.25">
      <c r="A99" s="12">
        <f>IF(A98="","",IF(G98&lt;=0,"",IF(A98&gt;='Schedule'!$C$6,"",A98+1)))</f>
        <v>96</v>
      </c>
      <c r="B99" s="11">
        <f>IF(A99="","",EDATE('Schedule'!$C$7,A99))</f>
        <v>49222</v>
      </c>
      <c r="C99" s="8">
        <f>IF(A99="","",G98)</f>
        <v>3379705.44</v>
      </c>
      <c r="D99" s="8">
        <f>IF(A99="","",ROUND(E99+F99,2))</f>
        <v>67666.89</v>
      </c>
      <c r="E99" s="8">
        <f>IF(A99="","",ROUND(C99*'Schedule'!$C$5/12,2))</f>
        <v>46470.95</v>
      </c>
      <c r="F99" s="8">
        <f>IF(A99="","",IF(OR(A99='Schedule'!$C$6,IF('Schedule'!$C$8="Annuity",ROUND('Schedule'!$J$14-E99,2),'Schedule'!$J$14)&gt;C99),C99,IF('Schedule'!$C$8="Annuity",ROUND('Schedule'!$J$14-E99,2),'Schedule'!$J$14)))</f>
        <v>21195.94</v>
      </c>
      <c r="G99" s="8">
        <f>IF(A99="","",ROUND(C99-F99,2))</f>
        <v>3358509.5</v>
      </c>
    </row>
    <row r="100" spans="1:7" x14ac:dyDescent="0.25">
      <c r="A100" s="12">
        <f>IF(A99="","",IF(G99&lt;=0,"",IF(A99&gt;='Schedule'!$C$6,"",A99+1)))</f>
        <v>97</v>
      </c>
      <c r="B100" s="11">
        <f>IF(A100="","",EDATE('Schedule'!$C$7,A100))</f>
        <v>49253</v>
      </c>
      <c r="C100" s="8">
        <f>IF(A100="","",G99)</f>
        <v>3358509.5</v>
      </c>
      <c r="D100" s="8">
        <f>IF(A100="","",ROUND(E100+F100,2))</f>
        <v>67666.89</v>
      </c>
      <c r="E100" s="8">
        <f>IF(A100="","",ROUND(C100*'Schedule'!$C$5/12,2))</f>
        <v>46179.51</v>
      </c>
      <c r="F100" s="8">
        <f>IF(A100="","",IF(OR(A100='Schedule'!$C$6,IF('Schedule'!$C$8="Annuity",ROUND('Schedule'!$J$14-E100,2),'Schedule'!$J$14)&gt;C100),C100,IF('Schedule'!$C$8="Annuity",ROUND('Schedule'!$J$14-E100,2),'Schedule'!$J$14)))</f>
        <v>21487.38</v>
      </c>
      <c r="G100" s="8">
        <f>IF(A100="","",ROUND(C100-F100,2))</f>
        <v>3337022.12</v>
      </c>
    </row>
    <row r="101" spans="1:7" x14ac:dyDescent="0.25">
      <c r="A101" s="12">
        <f>IF(A100="","",IF(G100&lt;=0,"",IF(A100&gt;='Schedule'!$C$6,"",A100+1)))</f>
        <v>98</v>
      </c>
      <c r="B101" s="11">
        <f>IF(A101="","",EDATE('Schedule'!$C$7,A101))</f>
        <v>49283</v>
      </c>
      <c r="C101" s="8">
        <f>IF(A101="","",G100)</f>
        <v>3337022.12</v>
      </c>
      <c r="D101" s="8">
        <f>IF(A101="","",ROUND(E101+F101,2))</f>
        <v>67666.89</v>
      </c>
      <c r="E101" s="8">
        <f>IF(A101="","",ROUND(C101*'Schedule'!$C$5/12,2))</f>
        <v>45884.05</v>
      </c>
      <c r="F101" s="8">
        <f>IF(A101="","",IF(OR(A101='Schedule'!$C$6,IF('Schedule'!$C$8="Annuity",ROUND('Schedule'!$J$14-E101,2),'Schedule'!$J$14)&gt;C101),C101,IF('Schedule'!$C$8="Annuity",ROUND('Schedule'!$J$14-E101,2),'Schedule'!$J$14)))</f>
        <v>21782.84</v>
      </c>
      <c r="G101" s="8">
        <f>IF(A101="","",ROUND(C101-F101,2))</f>
        <v>3315239.28</v>
      </c>
    </row>
    <row r="102" spans="1:7" x14ac:dyDescent="0.25">
      <c r="A102" s="12">
        <f>IF(A101="","",IF(G101&lt;=0,"",IF(A101&gt;='Schedule'!$C$6,"",A101+1)))</f>
        <v>99</v>
      </c>
      <c r="B102" s="11">
        <f>IF(A102="","",EDATE('Schedule'!$C$7,A102))</f>
        <v>49314</v>
      </c>
      <c r="C102" s="8">
        <f>IF(A102="","",G101)</f>
        <v>3315239.28</v>
      </c>
      <c r="D102" s="8">
        <f>IF(A102="","",ROUND(E102+F102,2))</f>
        <v>67666.89</v>
      </c>
      <c r="E102" s="8">
        <f>IF(A102="","",ROUND(C102*'Schedule'!$C$5/12,2))</f>
        <v>45584.54</v>
      </c>
      <c r="F102" s="8">
        <f>IF(A102="","",IF(OR(A102='Schedule'!$C$6,IF('Schedule'!$C$8="Annuity",ROUND('Schedule'!$J$14-E102,2),'Schedule'!$J$14)&gt;C102),C102,IF('Schedule'!$C$8="Annuity",ROUND('Schedule'!$J$14-E102,2),'Schedule'!$J$14)))</f>
        <v>22082.35</v>
      </c>
      <c r="G102" s="8">
        <f>IF(A102="","",ROUND(C102-F102,2))</f>
        <v>3293156.93</v>
      </c>
    </row>
    <row r="103" spans="1:7" x14ac:dyDescent="0.25">
      <c r="A103" s="12">
        <f>IF(A102="","",IF(G102&lt;=0,"",IF(A102&gt;='Schedule'!$C$6,"",A102+1)))</f>
        <v>100</v>
      </c>
      <c r="B103" s="11">
        <f>IF(A103="","",EDATE('Schedule'!$C$7,A103))</f>
        <v>49345</v>
      </c>
      <c r="C103" s="8">
        <f>IF(A103="","",G102)</f>
        <v>3293156.93</v>
      </c>
      <c r="D103" s="8">
        <f>IF(A103="","",ROUND(E103+F103,2))</f>
        <v>67666.89</v>
      </c>
      <c r="E103" s="8">
        <f>IF(A103="","",ROUND(C103*'Schedule'!$C$5/12,2))</f>
        <v>45280.91</v>
      </c>
      <c r="F103" s="8">
        <f>IF(A103="","",IF(OR(A103='Schedule'!$C$6,IF('Schedule'!$C$8="Annuity",ROUND('Schedule'!$J$14-E103,2),'Schedule'!$J$14)&gt;C103),C103,IF('Schedule'!$C$8="Annuity",ROUND('Schedule'!$J$14-E103,2),'Schedule'!$J$14)))</f>
        <v>22385.98</v>
      </c>
      <c r="G103" s="8">
        <f>IF(A103="","",ROUND(C103-F103,2))</f>
        <v>3270770.95</v>
      </c>
    </row>
    <row r="104" spans="1:7" x14ac:dyDescent="0.25">
      <c r="A104" s="12">
        <f>IF(A103="","",IF(G103&lt;=0,"",IF(A103&gt;='Schedule'!$C$6,"",A103+1)))</f>
        <v>101</v>
      </c>
      <c r="B104" s="11">
        <f>IF(A104="","",EDATE('Schedule'!$C$7,A104))</f>
        <v>49373</v>
      </c>
      <c r="C104" s="8">
        <f>IF(A104="","",G103)</f>
        <v>3270770.95</v>
      </c>
      <c r="D104" s="8">
        <f>IF(A104="","",ROUND(E104+F104,2))</f>
        <v>67666.89</v>
      </c>
      <c r="E104" s="8">
        <f>IF(A104="","",ROUND(C104*'Schedule'!$C$5/12,2))</f>
        <v>44973.1</v>
      </c>
      <c r="F104" s="8">
        <f>IF(A104="","",IF(OR(A104='Schedule'!$C$6,IF('Schedule'!$C$8="Annuity",ROUND('Schedule'!$J$14-E104,2),'Schedule'!$J$14)&gt;C104),C104,IF('Schedule'!$C$8="Annuity",ROUND('Schedule'!$J$14-E104,2),'Schedule'!$J$14)))</f>
        <v>22693.79</v>
      </c>
      <c r="G104" s="8">
        <f>IF(A104="","",ROUND(C104-F104,2))</f>
        <v>3248077.16</v>
      </c>
    </row>
    <row r="105" spans="1:7" x14ac:dyDescent="0.25">
      <c r="A105" s="12">
        <f>IF(A104="","",IF(G104&lt;=0,"",IF(A104&gt;='Schedule'!$C$6,"",A104+1)))</f>
        <v>102</v>
      </c>
      <c r="B105" s="11">
        <f>IF(A105="","",EDATE('Schedule'!$C$7,A105))</f>
        <v>49404</v>
      </c>
      <c r="C105" s="8">
        <f>IF(A105="","",G104)</f>
        <v>3248077.16</v>
      </c>
      <c r="D105" s="8">
        <f>IF(A105="","",ROUND(E105+F105,2))</f>
        <v>67666.89</v>
      </c>
      <c r="E105" s="8">
        <f>IF(A105="","",ROUND(C105*'Schedule'!$C$5/12,2))</f>
        <v>44661.06</v>
      </c>
      <c r="F105" s="8">
        <f>IF(A105="","",IF(OR(A105='Schedule'!$C$6,IF('Schedule'!$C$8="Annuity",ROUND('Schedule'!$J$14-E105,2),'Schedule'!$J$14)&gt;C105),C105,IF('Schedule'!$C$8="Annuity",ROUND('Schedule'!$J$14-E105,2),'Schedule'!$J$14)))</f>
        <v>23005.83</v>
      </c>
      <c r="G105" s="8">
        <f>IF(A105="","",ROUND(C105-F105,2))</f>
        <v>3225071.33</v>
      </c>
    </row>
    <row r="106" spans="1:7" x14ac:dyDescent="0.25">
      <c r="A106" s="12">
        <f>IF(A105="","",IF(G105&lt;=0,"",IF(A105&gt;='Schedule'!$C$6,"",A105+1)))</f>
        <v>103</v>
      </c>
      <c r="B106" s="11">
        <f>IF(A106="","",EDATE('Schedule'!$C$7,A106))</f>
        <v>49434</v>
      </c>
      <c r="C106" s="8">
        <f>IF(A106="","",G105)</f>
        <v>3225071.33</v>
      </c>
      <c r="D106" s="8">
        <f>IF(A106="","",ROUND(E106+F106,2))</f>
        <v>67666.89</v>
      </c>
      <c r="E106" s="8">
        <f>IF(A106="","",ROUND(C106*'Schedule'!$C$5/12,2))</f>
        <v>44344.73</v>
      </c>
      <c r="F106" s="8">
        <f>IF(A106="","",IF(OR(A106='Schedule'!$C$6,IF('Schedule'!$C$8="Annuity",ROUND('Schedule'!$J$14-E106,2),'Schedule'!$J$14)&gt;C106),C106,IF('Schedule'!$C$8="Annuity",ROUND('Schedule'!$J$14-E106,2),'Schedule'!$J$14)))</f>
        <v>23322.16</v>
      </c>
      <c r="G106" s="8">
        <f>IF(A106="","",ROUND(C106-F106,2))</f>
        <v>3201749.17</v>
      </c>
    </row>
    <row r="107" spans="1:7" x14ac:dyDescent="0.25">
      <c r="A107" s="12">
        <f>IF(A106="","",IF(G106&lt;=0,"",IF(A106&gt;='Schedule'!$C$6,"",A106+1)))</f>
        <v>104</v>
      </c>
      <c r="B107" s="11">
        <f>IF(A107="","",EDATE('Schedule'!$C$7,A107))</f>
        <v>49465</v>
      </c>
      <c r="C107" s="8">
        <f>IF(A107="","",G106)</f>
        <v>3201749.17</v>
      </c>
      <c r="D107" s="8">
        <f>IF(A107="","",ROUND(E107+F107,2))</f>
        <v>67666.89</v>
      </c>
      <c r="E107" s="8">
        <f>IF(A107="","",ROUND(C107*'Schedule'!$C$5/12,2))</f>
        <v>44024.05</v>
      </c>
      <c r="F107" s="8">
        <f>IF(A107="","",IF(OR(A107='Schedule'!$C$6,IF('Schedule'!$C$8="Annuity",ROUND('Schedule'!$J$14-E107,2),'Schedule'!$J$14)&gt;C107),C107,IF('Schedule'!$C$8="Annuity",ROUND('Schedule'!$J$14-E107,2),'Schedule'!$J$14)))</f>
        <v>23642.84</v>
      </c>
      <c r="G107" s="8">
        <f>IF(A107="","",ROUND(C107-F107,2))</f>
        <v>3178106.33</v>
      </c>
    </row>
    <row r="108" spans="1:7" x14ac:dyDescent="0.25">
      <c r="A108" s="12">
        <f>IF(A107="","",IF(G107&lt;=0,"",IF(A107&gt;='Schedule'!$C$6,"",A107+1)))</f>
        <v>105</v>
      </c>
      <c r="B108" s="11">
        <f>IF(A108="","",EDATE('Schedule'!$C$7,A108))</f>
        <v>49495</v>
      </c>
      <c r="C108" s="8">
        <f>IF(A108="","",G107)</f>
        <v>3178106.33</v>
      </c>
      <c r="D108" s="8">
        <f>IF(A108="","",ROUND(E108+F108,2))</f>
        <v>67666.89</v>
      </c>
      <c r="E108" s="8">
        <f>IF(A108="","",ROUND(C108*'Schedule'!$C$5/12,2))</f>
        <v>43698.96</v>
      </c>
      <c r="F108" s="8">
        <f>IF(A108="","",IF(OR(A108='Schedule'!$C$6,IF('Schedule'!$C$8="Annuity",ROUND('Schedule'!$J$14-E108,2),'Schedule'!$J$14)&gt;C108),C108,IF('Schedule'!$C$8="Annuity",ROUND('Schedule'!$J$14-E108,2),'Schedule'!$J$14)))</f>
        <v>23967.93</v>
      </c>
      <c r="G108" s="8">
        <f>IF(A108="","",ROUND(C108-F108,2))</f>
        <v>3154138.4</v>
      </c>
    </row>
    <row r="109" spans="1:7" x14ac:dyDescent="0.25">
      <c r="A109" s="12">
        <f>IF(A108="","",IF(G108&lt;=0,"",IF(A108&gt;='Schedule'!$C$6,"",A108+1)))</f>
        <v>106</v>
      </c>
      <c r="B109" s="11">
        <f>IF(A109="","",EDATE('Schedule'!$C$7,A109))</f>
        <v>49526</v>
      </c>
      <c r="C109" s="8">
        <f>IF(A109="","",G108)</f>
        <v>3154138.4</v>
      </c>
      <c r="D109" s="8">
        <f>IF(A109="","",ROUND(E109+F109,2))</f>
        <v>67666.89</v>
      </c>
      <c r="E109" s="8">
        <f>IF(A109="","",ROUND(C109*'Schedule'!$C$5/12,2))</f>
        <v>43369.4</v>
      </c>
      <c r="F109" s="8">
        <f>IF(A109="","",IF(OR(A109='Schedule'!$C$6,IF('Schedule'!$C$8="Annuity",ROUND('Schedule'!$J$14-E109,2),'Schedule'!$J$14)&gt;C109),C109,IF('Schedule'!$C$8="Annuity",ROUND('Schedule'!$J$14-E109,2),'Schedule'!$J$14)))</f>
        <v>24297.49</v>
      </c>
      <c r="G109" s="8">
        <f>IF(A109="","",ROUND(C109-F109,2))</f>
        <v>3129840.91</v>
      </c>
    </row>
    <row r="110" spans="1:7" x14ac:dyDescent="0.25">
      <c r="A110" s="12">
        <f>IF(A109="","",IF(G109&lt;=0,"",IF(A109&gt;='Schedule'!$C$6,"",A109+1)))</f>
        <v>107</v>
      </c>
      <c r="B110" s="11">
        <f>IF(A110="","",EDATE('Schedule'!$C$7,A110))</f>
        <v>49557</v>
      </c>
      <c r="C110" s="8">
        <f>IF(A110="","",G109)</f>
        <v>3129840.91</v>
      </c>
      <c r="D110" s="8">
        <f>IF(A110="","",ROUND(E110+F110,2))</f>
        <v>67666.89</v>
      </c>
      <c r="E110" s="8">
        <f>IF(A110="","",ROUND(C110*'Schedule'!$C$5/12,2))</f>
        <v>43035.31</v>
      </c>
      <c r="F110" s="8">
        <f>IF(A110="","",IF(OR(A110='Schedule'!$C$6,IF('Schedule'!$C$8="Annuity",ROUND('Schedule'!$J$14-E110,2),'Schedule'!$J$14)&gt;C110),C110,IF('Schedule'!$C$8="Annuity",ROUND('Schedule'!$J$14-E110,2),'Schedule'!$J$14)))</f>
        <v>24631.58</v>
      </c>
      <c r="G110" s="8">
        <f>IF(A110="","",ROUND(C110-F110,2))</f>
        <v>3105209.33</v>
      </c>
    </row>
    <row r="111" spans="1:7" x14ac:dyDescent="0.25">
      <c r="A111" s="12">
        <f>IF(A110="","",IF(G110&lt;=0,"",IF(A110&gt;='Schedule'!$C$6,"",A110+1)))</f>
        <v>108</v>
      </c>
      <c r="B111" s="11">
        <f>IF(A111="","",EDATE('Schedule'!$C$7,A111))</f>
        <v>49587</v>
      </c>
      <c r="C111" s="8">
        <f>IF(A111="","",G110)</f>
        <v>3105209.33</v>
      </c>
      <c r="D111" s="8">
        <f>IF(A111="","",ROUND(E111+F111,2))</f>
        <v>67666.89</v>
      </c>
      <c r="E111" s="8">
        <f>IF(A111="","",ROUND(C111*'Schedule'!$C$5/12,2))</f>
        <v>42696.63</v>
      </c>
      <c r="F111" s="8">
        <f>IF(A111="","",IF(OR(A111='Schedule'!$C$6,IF('Schedule'!$C$8="Annuity",ROUND('Schedule'!$J$14-E111,2),'Schedule'!$J$14)&gt;C111),C111,IF('Schedule'!$C$8="Annuity",ROUND('Schedule'!$J$14-E111,2),'Schedule'!$J$14)))</f>
        <v>24970.26</v>
      </c>
      <c r="G111" s="8">
        <f>IF(A111="","",ROUND(C111-F111,2))</f>
        <v>3080239.07</v>
      </c>
    </row>
    <row r="112" spans="1:7" x14ac:dyDescent="0.25">
      <c r="A112" s="12">
        <f>IF(A111="","",IF(G111&lt;=0,"",IF(A111&gt;='Schedule'!$C$6,"",A111+1)))</f>
        <v>109</v>
      </c>
      <c r="B112" s="11">
        <f>IF(A112="","",EDATE('Schedule'!$C$7,A112))</f>
        <v>49618</v>
      </c>
      <c r="C112" s="8">
        <f>IF(A112="","",G111)</f>
        <v>3080239.07</v>
      </c>
      <c r="D112" s="8">
        <f>IF(A112="","",ROUND(E112+F112,2))</f>
        <v>67666.89</v>
      </c>
      <c r="E112" s="8">
        <f>IF(A112="","",ROUND(C112*'Schedule'!$C$5/12,2))</f>
        <v>42353.29</v>
      </c>
      <c r="F112" s="8">
        <f>IF(A112="","",IF(OR(A112='Schedule'!$C$6,IF('Schedule'!$C$8="Annuity",ROUND('Schedule'!$J$14-E112,2),'Schedule'!$J$14)&gt;C112),C112,IF('Schedule'!$C$8="Annuity",ROUND('Schedule'!$J$14-E112,2),'Schedule'!$J$14)))</f>
        <v>25313.6</v>
      </c>
      <c r="G112" s="8">
        <f>IF(A112="","",ROUND(C112-F112,2))</f>
        <v>3054925.47</v>
      </c>
    </row>
    <row r="113" spans="1:7" x14ac:dyDescent="0.25">
      <c r="A113" s="12">
        <f>IF(A112="","",IF(G112&lt;=0,"",IF(A112&gt;='Schedule'!$C$6,"",A112+1)))</f>
        <v>110</v>
      </c>
      <c r="B113" s="11">
        <f>IF(A113="","",EDATE('Schedule'!$C$7,A113))</f>
        <v>49648</v>
      </c>
      <c r="C113" s="8">
        <f>IF(A113="","",G112)</f>
        <v>3054925.47</v>
      </c>
      <c r="D113" s="8">
        <f>IF(A113="","",ROUND(E113+F113,2))</f>
        <v>67666.89</v>
      </c>
      <c r="E113" s="8">
        <f>IF(A113="","",ROUND(C113*'Schedule'!$C$5/12,2))</f>
        <v>42005.23</v>
      </c>
      <c r="F113" s="8">
        <f>IF(A113="","",IF(OR(A113='Schedule'!$C$6,IF('Schedule'!$C$8="Annuity",ROUND('Schedule'!$J$14-E113,2),'Schedule'!$J$14)&gt;C113),C113,IF('Schedule'!$C$8="Annuity",ROUND('Schedule'!$J$14-E113,2),'Schedule'!$J$14)))</f>
        <v>25661.66</v>
      </c>
      <c r="G113" s="8">
        <f>IF(A113="","",ROUND(C113-F113,2))</f>
        <v>3029263.81</v>
      </c>
    </row>
    <row r="114" spans="1:7" x14ac:dyDescent="0.25">
      <c r="A114" s="12">
        <f>IF(A113="","",IF(G113&lt;=0,"",IF(A113&gt;='Schedule'!$C$6,"",A113+1)))</f>
        <v>111</v>
      </c>
      <c r="B114" s="11">
        <f>IF(A114="","",EDATE('Schedule'!$C$7,A114))</f>
        <v>49679</v>
      </c>
      <c r="C114" s="8">
        <f>IF(A114="","",G113)</f>
        <v>3029263.81</v>
      </c>
      <c r="D114" s="8">
        <f>IF(A114="","",ROUND(E114+F114,2))</f>
        <v>67666.89</v>
      </c>
      <c r="E114" s="8">
        <f>IF(A114="","",ROUND(C114*'Schedule'!$C$5/12,2))</f>
        <v>41652.38</v>
      </c>
      <c r="F114" s="8">
        <f>IF(A114="","",IF(OR(A114='Schedule'!$C$6,IF('Schedule'!$C$8="Annuity",ROUND('Schedule'!$J$14-E114,2),'Schedule'!$J$14)&gt;C114),C114,IF('Schedule'!$C$8="Annuity",ROUND('Schedule'!$J$14-E114,2),'Schedule'!$J$14)))</f>
        <v>26014.51</v>
      </c>
      <c r="G114" s="8">
        <f>IF(A114="","",ROUND(C114-F114,2))</f>
        <v>3003249.3</v>
      </c>
    </row>
    <row r="115" spans="1:7" x14ac:dyDescent="0.25">
      <c r="A115" s="12">
        <f>IF(A114="","",IF(G114&lt;=0,"",IF(A114&gt;='Schedule'!$C$6,"",A114+1)))</f>
        <v>112</v>
      </c>
      <c r="B115" s="11">
        <f>IF(A115="","",EDATE('Schedule'!$C$7,A115))</f>
        <v>49710</v>
      </c>
      <c r="C115" s="8">
        <f>IF(A115="","",G114)</f>
        <v>3003249.3</v>
      </c>
      <c r="D115" s="8">
        <f>IF(A115="","",ROUND(E115+F115,2))</f>
        <v>67666.89</v>
      </c>
      <c r="E115" s="8">
        <f>IF(A115="","",ROUND(C115*'Schedule'!$C$5/12,2))</f>
        <v>41294.68</v>
      </c>
      <c r="F115" s="8">
        <f>IF(A115="","",IF(OR(A115='Schedule'!$C$6,IF('Schedule'!$C$8="Annuity",ROUND('Schedule'!$J$14-E115,2),'Schedule'!$J$14)&gt;C115),C115,IF('Schedule'!$C$8="Annuity",ROUND('Schedule'!$J$14-E115,2),'Schedule'!$J$14)))</f>
        <v>26372.21</v>
      </c>
      <c r="G115" s="8">
        <f>IF(A115="","",ROUND(C115-F115,2))</f>
        <v>2976877.09</v>
      </c>
    </row>
    <row r="116" spans="1:7" x14ac:dyDescent="0.25">
      <c r="A116" s="12">
        <f>IF(A115="","",IF(G115&lt;=0,"",IF(A115&gt;='Schedule'!$C$6,"",A115+1)))</f>
        <v>113</v>
      </c>
      <c r="B116" s="11">
        <f>IF(A116="","",EDATE('Schedule'!$C$7,A116))</f>
        <v>49739</v>
      </c>
      <c r="C116" s="8">
        <f>IF(A116="","",G115)</f>
        <v>2976877.09</v>
      </c>
      <c r="D116" s="8">
        <f>IF(A116="","",ROUND(E116+F116,2))</f>
        <v>67666.89</v>
      </c>
      <c r="E116" s="8">
        <f>IF(A116="","",ROUND(C116*'Schedule'!$C$5/12,2))</f>
        <v>40932.06</v>
      </c>
      <c r="F116" s="8">
        <f>IF(A116="","",IF(OR(A116='Schedule'!$C$6,IF('Schedule'!$C$8="Annuity",ROUND('Schedule'!$J$14-E116,2),'Schedule'!$J$14)&gt;C116),C116,IF('Schedule'!$C$8="Annuity",ROUND('Schedule'!$J$14-E116,2),'Schedule'!$J$14)))</f>
        <v>26734.83</v>
      </c>
      <c r="G116" s="8">
        <f>IF(A116="","",ROUND(C116-F116,2))</f>
        <v>2950142.26</v>
      </c>
    </row>
    <row r="117" spans="1:7" x14ac:dyDescent="0.25">
      <c r="A117" s="12">
        <f>IF(A116="","",IF(G116&lt;=0,"",IF(A116&gt;='Schedule'!$C$6,"",A116+1)))</f>
        <v>114</v>
      </c>
      <c r="B117" s="11">
        <f>IF(A117="","",EDATE('Schedule'!$C$7,A117))</f>
        <v>49770</v>
      </c>
      <c r="C117" s="8">
        <f>IF(A117="","",G116)</f>
        <v>2950142.26</v>
      </c>
      <c r="D117" s="8">
        <f>IF(A117="","",ROUND(E117+F117,2))</f>
        <v>67666.89</v>
      </c>
      <c r="E117" s="8">
        <f>IF(A117="","",ROUND(C117*'Schedule'!$C$5/12,2))</f>
        <v>40564.46</v>
      </c>
      <c r="F117" s="8">
        <f>IF(A117="","",IF(OR(A117='Schedule'!$C$6,IF('Schedule'!$C$8="Annuity",ROUND('Schedule'!$J$14-E117,2),'Schedule'!$J$14)&gt;C117),C117,IF('Schedule'!$C$8="Annuity",ROUND('Schedule'!$J$14-E117,2),'Schedule'!$J$14)))</f>
        <v>27102.43</v>
      </c>
      <c r="G117" s="8">
        <f>IF(A117="","",ROUND(C117-F117,2))</f>
        <v>2923039.83</v>
      </c>
    </row>
    <row r="118" spans="1:7" x14ac:dyDescent="0.25">
      <c r="A118" s="12">
        <f>IF(A117="","",IF(G117&lt;=0,"",IF(A117&gt;='Schedule'!$C$6,"",A117+1)))</f>
        <v>115</v>
      </c>
      <c r="B118" s="11">
        <f>IF(A118="","",EDATE('Schedule'!$C$7,A118))</f>
        <v>49800</v>
      </c>
      <c r="C118" s="8">
        <f>IF(A118="","",G117)</f>
        <v>2923039.83</v>
      </c>
      <c r="D118" s="8">
        <f>IF(A118="","",ROUND(E118+F118,2))</f>
        <v>67666.89</v>
      </c>
      <c r="E118" s="8">
        <f>IF(A118="","",ROUND(C118*'Schedule'!$C$5/12,2))</f>
        <v>40191.8</v>
      </c>
      <c r="F118" s="8">
        <f>IF(A118="","",IF(OR(A118='Schedule'!$C$6,IF('Schedule'!$C$8="Annuity",ROUND('Schedule'!$J$14-E118,2),'Schedule'!$J$14)&gt;C118),C118,IF('Schedule'!$C$8="Annuity",ROUND('Schedule'!$J$14-E118,2),'Schedule'!$J$14)))</f>
        <v>27475.09</v>
      </c>
      <c r="G118" s="8">
        <f>IF(A118="","",ROUND(C118-F118,2))</f>
        <v>2895564.74</v>
      </c>
    </row>
    <row r="119" spans="1:7" x14ac:dyDescent="0.25">
      <c r="A119" s="12">
        <f>IF(A118="","",IF(G118&lt;=0,"",IF(A118&gt;='Schedule'!$C$6,"",A118+1)))</f>
        <v>116</v>
      </c>
      <c r="B119" s="11">
        <f>IF(A119="","",EDATE('Schedule'!$C$7,A119))</f>
        <v>49831</v>
      </c>
      <c r="C119" s="8">
        <f>IF(A119="","",G118)</f>
        <v>2895564.74</v>
      </c>
      <c r="D119" s="8">
        <f>IF(A119="","",ROUND(E119+F119,2))</f>
        <v>67666.89</v>
      </c>
      <c r="E119" s="8">
        <f>IF(A119="","",ROUND(C119*'Schedule'!$C$5/12,2))</f>
        <v>39814.02</v>
      </c>
      <c r="F119" s="8">
        <f>IF(A119="","",IF(OR(A119='Schedule'!$C$6,IF('Schedule'!$C$8="Annuity",ROUND('Schedule'!$J$14-E119,2),'Schedule'!$J$14)&gt;C119),C119,IF('Schedule'!$C$8="Annuity",ROUND('Schedule'!$J$14-E119,2),'Schedule'!$J$14)))</f>
        <v>27852.87</v>
      </c>
      <c r="G119" s="8">
        <f>IF(A119="","",ROUND(C119-F119,2))</f>
        <v>2867711.87</v>
      </c>
    </row>
    <row r="120" spans="1:7" x14ac:dyDescent="0.25">
      <c r="A120" s="12">
        <f>IF(A119="","",IF(G119&lt;=0,"",IF(A119&gt;='Schedule'!$C$6,"",A119+1)))</f>
        <v>117</v>
      </c>
      <c r="B120" s="11">
        <f>IF(A120="","",EDATE('Schedule'!$C$7,A120))</f>
        <v>49861</v>
      </c>
      <c r="C120" s="8">
        <f>IF(A120="","",G119)</f>
        <v>2867711.87</v>
      </c>
      <c r="D120" s="8">
        <f>IF(A120="","",ROUND(E120+F120,2))</f>
        <v>67666.89</v>
      </c>
      <c r="E120" s="8">
        <f>IF(A120="","",ROUND(C120*'Schedule'!$C$5/12,2))</f>
        <v>39431.04</v>
      </c>
      <c r="F120" s="8">
        <f>IF(A120="","",IF(OR(A120='Schedule'!$C$6,IF('Schedule'!$C$8="Annuity",ROUND('Schedule'!$J$14-E120,2),'Schedule'!$J$14)&gt;C120),C120,IF('Schedule'!$C$8="Annuity",ROUND('Schedule'!$J$14-E120,2),'Schedule'!$J$14)))</f>
        <v>28235.85</v>
      </c>
      <c r="G120" s="8">
        <f>IF(A120="","",ROUND(C120-F120,2))</f>
        <v>2839476.02</v>
      </c>
    </row>
    <row r="121" spans="1:7" x14ac:dyDescent="0.25">
      <c r="A121" s="12">
        <f>IF(A120="","",IF(G120&lt;=0,"",IF(A120&gt;='Schedule'!$C$6,"",A120+1)))</f>
        <v>118</v>
      </c>
      <c r="B121" s="11">
        <f>IF(A121="","",EDATE('Schedule'!$C$7,A121))</f>
        <v>49892</v>
      </c>
      <c r="C121" s="8">
        <f>IF(A121="","",G120)</f>
        <v>2839476.02</v>
      </c>
      <c r="D121" s="8">
        <f>IF(A121="","",ROUND(E121+F121,2))</f>
        <v>67666.89</v>
      </c>
      <c r="E121" s="8">
        <f>IF(A121="","",ROUND(C121*'Schedule'!$C$5/12,2))</f>
        <v>39042.8</v>
      </c>
      <c r="F121" s="8">
        <f>IF(A121="","",IF(OR(A121='Schedule'!$C$6,IF('Schedule'!$C$8="Annuity",ROUND('Schedule'!$J$14-E121,2),'Schedule'!$J$14)&gt;C121),C121,IF('Schedule'!$C$8="Annuity",ROUND('Schedule'!$J$14-E121,2),'Schedule'!$J$14)))</f>
        <v>28624.09</v>
      </c>
      <c r="G121" s="8">
        <f>IF(A121="","",ROUND(C121-F121,2))</f>
        <v>2810851.93</v>
      </c>
    </row>
    <row r="122" spans="1:7" x14ac:dyDescent="0.25">
      <c r="A122" s="12">
        <f>IF(A121="","",IF(G121&lt;=0,"",IF(A121&gt;='Schedule'!$C$6,"",A121+1)))</f>
        <v>119</v>
      </c>
      <c r="B122" s="11">
        <f>IF(A122="","",EDATE('Schedule'!$C$7,A122))</f>
        <v>49923</v>
      </c>
      <c r="C122" s="8">
        <f>IF(A122="","",G121)</f>
        <v>2810851.93</v>
      </c>
      <c r="D122" s="8">
        <f>IF(A122="","",ROUND(E122+F122,2))</f>
        <v>67666.89</v>
      </c>
      <c r="E122" s="8">
        <f>IF(A122="","",ROUND(C122*'Schedule'!$C$5/12,2))</f>
        <v>38649.21</v>
      </c>
      <c r="F122" s="8">
        <f>IF(A122="","",IF(OR(A122='Schedule'!$C$6,IF('Schedule'!$C$8="Annuity",ROUND('Schedule'!$J$14-E122,2),'Schedule'!$J$14)&gt;C122),C122,IF('Schedule'!$C$8="Annuity",ROUND('Schedule'!$J$14-E122,2),'Schedule'!$J$14)))</f>
        <v>29017.68</v>
      </c>
      <c r="G122" s="8">
        <f>IF(A122="","",ROUND(C122-F122,2))</f>
        <v>2781834.25</v>
      </c>
    </row>
    <row r="123" spans="1:7" x14ac:dyDescent="0.25">
      <c r="A123" s="12">
        <f>IF(A122="","",IF(G122&lt;=0,"",IF(A122&gt;='Schedule'!$C$6,"",A122+1)))</f>
        <v>120</v>
      </c>
      <c r="B123" s="11">
        <f>IF(A123="","",EDATE('Schedule'!$C$7,A123))</f>
        <v>49953</v>
      </c>
      <c r="C123" s="8">
        <f>IF(A123="","",G122)</f>
        <v>2781834.25</v>
      </c>
      <c r="D123" s="8">
        <f>IF(A123="","",ROUND(E123+F123,2))</f>
        <v>67666.89</v>
      </c>
      <c r="E123" s="8">
        <f>IF(A123="","",ROUND(C123*'Schedule'!$C$5/12,2))</f>
        <v>38250.22</v>
      </c>
      <c r="F123" s="8">
        <f>IF(A123="","",IF(OR(A123='Schedule'!$C$6,IF('Schedule'!$C$8="Annuity",ROUND('Schedule'!$J$14-E123,2),'Schedule'!$J$14)&gt;C123),C123,IF('Schedule'!$C$8="Annuity",ROUND('Schedule'!$J$14-E123,2),'Schedule'!$J$14)))</f>
        <v>29416.67</v>
      </c>
      <c r="G123" s="8">
        <f>IF(A123="","",ROUND(C123-F123,2))</f>
        <v>2752417.58</v>
      </c>
    </row>
    <row r="124" spans="1:7" x14ac:dyDescent="0.25">
      <c r="A124" s="12">
        <f>IF(A123="","",IF(G123&lt;=0,"",IF(A123&gt;='Schedule'!$C$6,"",A123+1)))</f>
        <v>121</v>
      </c>
      <c r="B124" s="11">
        <f>IF(A124="","",EDATE('Schedule'!$C$7,A124))</f>
        <v>49984</v>
      </c>
      <c r="C124" s="8">
        <f>IF(A124="","",G123)</f>
        <v>2752417.58</v>
      </c>
      <c r="D124" s="8">
        <f>IF(A124="","",ROUND(E124+F124,2))</f>
        <v>67666.89</v>
      </c>
      <c r="E124" s="8">
        <f>IF(A124="","",ROUND(C124*'Schedule'!$C$5/12,2))</f>
        <v>37845.74</v>
      </c>
      <c r="F124" s="8">
        <f>IF(A124="","",IF(OR(A124='Schedule'!$C$6,IF('Schedule'!$C$8="Annuity",ROUND('Schedule'!$J$14-E124,2),'Schedule'!$J$14)&gt;C124),C124,IF('Schedule'!$C$8="Annuity",ROUND('Schedule'!$J$14-E124,2),'Schedule'!$J$14)))</f>
        <v>29821.15</v>
      </c>
      <c r="G124" s="8">
        <f>IF(A124="","",ROUND(C124-F124,2))</f>
        <v>2722596.43</v>
      </c>
    </row>
    <row r="125" spans="1:7" x14ac:dyDescent="0.25">
      <c r="A125" s="12">
        <f>IF(A124="","",IF(G124&lt;=0,"",IF(A124&gt;='Schedule'!$C$6,"",A124+1)))</f>
        <v>122</v>
      </c>
      <c r="B125" s="11">
        <f>IF(A125="","",EDATE('Schedule'!$C$7,A125))</f>
        <v>50014</v>
      </c>
      <c r="C125" s="8">
        <f>IF(A125="","",G124)</f>
        <v>2722596.43</v>
      </c>
      <c r="D125" s="8">
        <f>IF(A125="","",ROUND(E125+F125,2))</f>
        <v>67666.89</v>
      </c>
      <c r="E125" s="8">
        <f>IF(A125="","",ROUND(C125*'Schedule'!$C$5/12,2))</f>
        <v>37435.7</v>
      </c>
      <c r="F125" s="8">
        <f>IF(A125="","",IF(OR(A125='Schedule'!$C$6,IF('Schedule'!$C$8="Annuity",ROUND('Schedule'!$J$14-E125,2),'Schedule'!$J$14)&gt;C125),C125,IF('Schedule'!$C$8="Annuity",ROUND('Schedule'!$J$14-E125,2),'Schedule'!$J$14)))</f>
        <v>30231.19</v>
      </c>
      <c r="G125" s="8">
        <f>IF(A125="","",ROUND(C125-F125,2))</f>
        <v>2692365.24</v>
      </c>
    </row>
    <row r="126" spans="1:7" x14ac:dyDescent="0.25">
      <c r="A126" s="12">
        <f>IF(A125="","",IF(G125&lt;=0,"",IF(A125&gt;='Schedule'!$C$6,"",A125+1)))</f>
        <v>123</v>
      </c>
      <c r="B126" s="11">
        <f>IF(A126="","",EDATE('Schedule'!$C$7,A126))</f>
        <v>50045</v>
      </c>
      <c r="C126" s="8">
        <f>IF(A126="","",G125)</f>
        <v>2692365.24</v>
      </c>
      <c r="D126" s="8">
        <f>IF(A126="","",ROUND(E126+F126,2))</f>
        <v>67666.89</v>
      </c>
      <c r="E126" s="8">
        <f>IF(A126="","",ROUND(C126*'Schedule'!$C$5/12,2))</f>
        <v>37020.02</v>
      </c>
      <c r="F126" s="8">
        <f>IF(A126="","",IF(OR(A126='Schedule'!$C$6,IF('Schedule'!$C$8="Annuity",ROUND('Schedule'!$J$14-E126,2),'Schedule'!$J$14)&gt;C126),C126,IF('Schedule'!$C$8="Annuity",ROUND('Schedule'!$J$14-E126,2),'Schedule'!$J$14)))</f>
        <v>30646.87</v>
      </c>
      <c r="G126" s="8">
        <f>IF(A126="","",ROUND(C126-F126,2))</f>
        <v>2661718.37</v>
      </c>
    </row>
    <row r="127" spans="1:7" x14ac:dyDescent="0.25">
      <c r="A127" s="12">
        <f>IF(A126="","",IF(G126&lt;=0,"",IF(A126&gt;='Schedule'!$C$6,"",A126+1)))</f>
        <v>124</v>
      </c>
      <c r="B127" s="11">
        <f>IF(A127="","",EDATE('Schedule'!$C$7,A127))</f>
        <v>50076</v>
      </c>
      <c r="C127" s="8">
        <f>IF(A127="","",G126)</f>
        <v>2661718.37</v>
      </c>
      <c r="D127" s="8">
        <f>IF(A127="","",ROUND(E127+F127,2))</f>
        <v>67666.89</v>
      </c>
      <c r="E127" s="8">
        <f>IF(A127="","",ROUND(C127*'Schedule'!$C$5/12,2))</f>
        <v>36598.63</v>
      </c>
      <c r="F127" s="8">
        <f>IF(A127="","",IF(OR(A127='Schedule'!$C$6,IF('Schedule'!$C$8="Annuity",ROUND('Schedule'!$J$14-E127,2),'Schedule'!$J$14)&gt;C127),C127,IF('Schedule'!$C$8="Annuity",ROUND('Schedule'!$J$14-E127,2),'Schedule'!$J$14)))</f>
        <v>31068.26</v>
      </c>
      <c r="G127" s="8">
        <f>IF(A127="","",ROUND(C127-F127,2))</f>
        <v>2630650.11</v>
      </c>
    </row>
    <row r="128" spans="1:7" x14ac:dyDescent="0.25">
      <c r="A128" s="12">
        <f>IF(A127="","",IF(G127&lt;=0,"",IF(A127&gt;='Schedule'!$C$6,"",A127+1)))</f>
        <v>125</v>
      </c>
      <c r="B128" s="11">
        <f>IF(A128="","",EDATE('Schedule'!$C$7,A128))</f>
        <v>50104</v>
      </c>
      <c r="C128" s="8">
        <f>IF(A128="","",G127)</f>
        <v>2630650.11</v>
      </c>
      <c r="D128" s="8">
        <f>IF(A128="","",ROUND(E128+F128,2))</f>
        <v>67666.89</v>
      </c>
      <c r="E128" s="8">
        <f>IF(A128="","",ROUND(C128*'Schedule'!$C$5/12,2))</f>
        <v>36171.44</v>
      </c>
      <c r="F128" s="8">
        <f>IF(A128="","",IF(OR(A128='Schedule'!$C$6,IF('Schedule'!$C$8="Annuity",ROUND('Schedule'!$J$14-E128,2),'Schedule'!$J$14)&gt;C128),C128,IF('Schedule'!$C$8="Annuity",ROUND('Schedule'!$J$14-E128,2),'Schedule'!$J$14)))</f>
        <v>31495.45</v>
      </c>
      <c r="G128" s="8">
        <f>IF(A128="","",ROUND(C128-F128,2))</f>
        <v>2599154.66</v>
      </c>
    </row>
    <row r="129" spans="1:7" x14ac:dyDescent="0.25">
      <c r="A129" s="12">
        <f>IF(A128="","",IF(G128&lt;=0,"",IF(A128&gt;='Schedule'!$C$6,"",A128+1)))</f>
        <v>126</v>
      </c>
      <c r="B129" s="11">
        <f>IF(A129="","",EDATE('Schedule'!$C$7,A129))</f>
        <v>50135</v>
      </c>
      <c r="C129" s="8">
        <f>IF(A129="","",G128)</f>
        <v>2599154.66</v>
      </c>
      <c r="D129" s="8">
        <f>IF(A129="","",ROUND(E129+F129,2))</f>
        <v>67666.89</v>
      </c>
      <c r="E129" s="8">
        <f>IF(A129="","",ROUND(C129*'Schedule'!$C$5/12,2))</f>
        <v>35738.38</v>
      </c>
      <c r="F129" s="8">
        <f>IF(A129="","",IF(OR(A129='Schedule'!$C$6,IF('Schedule'!$C$8="Annuity",ROUND('Schedule'!$J$14-E129,2),'Schedule'!$J$14)&gt;C129),C129,IF('Schedule'!$C$8="Annuity",ROUND('Schedule'!$J$14-E129,2),'Schedule'!$J$14)))</f>
        <v>31928.51</v>
      </c>
      <c r="G129" s="8">
        <f>IF(A129="","",ROUND(C129-F129,2))</f>
        <v>2567226.15</v>
      </c>
    </row>
    <row r="130" spans="1:7" x14ac:dyDescent="0.25">
      <c r="A130" s="12">
        <f>IF(A129="","",IF(G129&lt;=0,"",IF(A129&gt;='Schedule'!$C$6,"",A129+1)))</f>
        <v>127</v>
      </c>
      <c r="B130" s="11">
        <f>IF(A130="","",EDATE('Schedule'!$C$7,A130))</f>
        <v>50165</v>
      </c>
      <c r="C130" s="8">
        <f>IF(A130="","",G129)</f>
        <v>2567226.15</v>
      </c>
      <c r="D130" s="8">
        <f>IF(A130="","",ROUND(E130+F130,2))</f>
        <v>67666.89</v>
      </c>
      <c r="E130" s="8">
        <f>IF(A130="","",ROUND(C130*'Schedule'!$C$5/12,2))</f>
        <v>35299.36</v>
      </c>
      <c r="F130" s="8">
        <f>IF(A130="","",IF(OR(A130='Schedule'!$C$6,IF('Schedule'!$C$8="Annuity",ROUND('Schedule'!$J$14-E130,2),'Schedule'!$J$14)&gt;C130),C130,IF('Schedule'!$C$8="Annuity",ROUND('Schedule'!$J$14-E130,2),'Schedule'!$J$14)))</f>
        <v>32367.53</v>
      </c>
      <c r="G130" s="8">
        <f>IF(A130="","",ROUND(C130-F130,2))</f>
        <v>2534858.62</v>
      </c>
    </row>
    <row r="131" spans="1:7" x14ac:dyDescent="0.25">
      <c r="A131" s="12">
        <f>IF(A130="","",IF(G130&lt;=0,"",IF(A130&gt;='Schedule'!$C$6,"",A130+1)))</f>
        <v>128</v>
      </c>
      <c r="B131" s="11">
        <f>IF(A131="","",EDATE('Schedule'!$C$7,A131))</f>
        <v>50196</v>
      </c>
      <c r="C131" s="8">
        <f>IF(A131="","",G130)</f>
        <v>2534858.62</v>
      </c>
      <c r="D131" s="8">
        <f>IF(A131="","",ROUND(E131+F131,2))</f>
        <v>67666.89</v>
      </c>
      <c r="E131" s="8">
        <f>IF(A131="","",ROUND(C131*'Schedule'!$C$5/12,2))</f>
        <v>34854.31</v>
      </c>
      <c r="F131" s="8">
        <f>IF(A131="","",IF(OR(A131='Schedule'!$C$6,IF('Schedule'!$C$8="Annuity",ROUND('Schedule'!$J$14-E131,2),'Schedule'!$J$14)&gt;C131),C131,IF('Schedule'!$C$8="Annuity",ROUND('Schedule'!$J$14-E131,2),'Schedule'!$J$14)))</f>
        <v>32812.58</v>
      </c>
      <c r="G131" s="8">
        <f>IF(A131="","",ROUND(C131-F131,2))</f>
        <v>2502046.04</v>
      </c>
    </row>
    <row r="132" spans="1:7" x14ac:dyDescent="0.25">
      <c r="A132" s="12">
        <f>IF(A131="","",IF(G131&lt;=0,"",IF(A131&gt;='Schedule'!$C$6,"",A131+1)))</f>
        <v>129</v>
      </c>
      <c r="B132" s="11">
        <f>IF(A132="","",EDATE('Schedule'!$C$7,A132))</f>
        <v>50226</v>
      </c>
      <c r="C132" s="8">
        <f>IF(A132="","",G131)</f>
        <v>2502046.04</v>
      </c>
      <c r="D132" s="8">
        <f>IF(A132="","",ROUND(E132+F132,2))</f>
        <v>67666.89</v>
      </c>
      <c r="E132" s="8">
        <f>IF(A132="","",ROUND(C132*'Schedule'!$C$5/12,2))</f>
        <v>34403.13</v>
      </c>
      <c r="F132" s="8">
        <f>IF(A132="","",IF(OR(A132='Schedule'!$C$6,IF('Schedule'!$C$8="Annuity",ROUND('Schedule'!$J$14-E132,2),'Schedule'!$J$14)&gt;C132),C132,IF('Schedule'!$C$8="Annuity",ROUND('Schedule'!$J$14-E132,2),'Schedule'!$J$14)))</f>
        <v>33263.76</v>
      </c>
      <c r="G132" s="8">
        <f>IF(A132="","",ROUND(C132-F132,2))</f>
        <v>2468782.28</v>
      </c>
    </row>
    <row r="133" spans="1:7" x14ac:dyDescent="0.25">
      <c r="A133" s="12">
        <f>IF(A132="","",IF(G132&lt;=0,"",IF(A132&gt;='Schedule'!$C$6,"",A132+1)))</f>
        <v>130</v>
      </c>
      <c r="B133" s="11">
        <f>IF(A133="","",EDATE('Schedule'!$C$7,A133))</f>
        <v>50257</v>
      </c>
      <c r="C133" s="8">
        <f>IF(A133="","",G132)</f>
        <v>2468782.28</v>
      </c>
      <c r="D133" s="8">
        <f>IF(A133="","",ROUND(E133+F133,2))</f>
        <v>67666.89</v>
      </c>
      <c r="E133" s="8">
        <f>IF(A133="","",ROUND(C133*'Schedule'!$C$5/12,2))</f>
        <v>33945.76</v>
      </c>
      <c r="F133" s="8">
        <f>IF(A133="","",IF(OR(A133='Schedule'!$C$6,IF('Schedule'!$C$8="Annuity",ROUND('Schedule'!$J$14-E133,2),'Schedule'!$J$14)&gt;C133),C133,IF('Schedule'!$C$8="Annuity",ROUND('Schedule'!$J$14-E133,2),'Schedule'!$J$14)))</f>
        <v>33721.13</v>
      </c>
      <c r="G133" s="8">
        <f>IF(A133="","",ROUND(C133-F133,2))</f>
        <v>2435061.15</v>
      </c>
    </row>
    <row r="134" spans="1:7" x14ac:dyDescent="0.25">
      <c r="A134" s="12">
        <f>IF(A133="","",IF(G133&lt;=0,"",IF(A133&gt;='Schedule'!$C$6,"",A133+1)))</f>
        <v>131</v>
      </c>
      <c r="B134" s="11">
        <f>IF(A134="","",EDATE('Schedule'!$C$7,A134))</f>
        <v>50288</v>
      </c>
      <c r="C134" s="8">
        <f>IF(A134="","",G133)</f>
        <v>2435061.15</v>
      </c>
      <c r="D134" s="8">
        <f>IF(A134="","",ROUND(E134+F134,2))</f>
        <v>67666.89</v>
      </c>
      <c r="E134" s="8">
        <f>IF(A134="","",ROUND(C134*'Schedule'!$C$5/12,2))</f>
        <v>33482.09</v>
      </c>
      <c r="F134" s="8">
        <f>IF(A134="","",IF(OR(A134='Schedule'!$C$6,IF('Schedule'!$C$8="Annuity",ROUND('Schedule'!$J$14-E134,2),'Schedule'!$J$14)&gt;C134),C134,IF('Schedule'!$C$8="Annuity",ROUND('Schedule'!$J$14-E134,2),'Schedule'!$J$14)))</f>
        <v>34184.8</v>
      </c>
      <c r="G134" s="8">
        <f>IF(A134="","",ROUND(C134-F134,2))</f>
        <v>2400876.35</v>
      </c>
    </row>
    <row r="135" spans="1:7" x14ac:dyDescent="0.25">
      <c r="A135" s="12">
        <f>IF(A134="","",IF(G134&lt;=0,"",IF(A134&gt;='Schedule'!$C$6,"",A134+1)))</f>
        <v>132</v>
      </c>
      <c r="B135" s="11">
        <f>IF(A135="","",EDATE('Schedule'!$C$7,A135))</f>
        <v>50318</v>
      </c>
      <c r="C135" s="8">
        <f>IF(A135="","",G134)</f>
        <v>2400876.35</v>
      </c>
      <c r="D135" s="8">
        <f>IF(A135="","",ROUND(E135+F135,2))</f>
        <v>67666.89</v>
      </c>
      <c r="E135" s="8">
        <f>IF(A135="","",ROUND(C135*'Schedule'!$C$5/12,2))</f>
        <v>33012.05</v>
      </c>
      <c r="F135" s="8">
        <f>IF(A135="","",IF(OR(A135='Schedule'!$C$6,IF('Schedule'!$C$8="Annuity",ROUND('Schedule'!$J$14-E135,2),'Schedule'!$J$14)&gt;C135),C135,IF('Schedule'!$C$8="Annuity",ROUND('Schedule'!$J$14-E135,2),'Schedule'!$J$14)))</f>
        <v>34654.84</v>
      </c>
      <c r="G135" s="8">
        <f>IF(A135="","",ROUND(C135-F135,2))</f>
        <v>2366221.51</v>
      </c>
    </row>
    <row r="136" spans="1:7" x14ac:dyDescent="0.25">
      <c r="A136" s="12">
        <f>IF(A135="","",IF(G135&lt;=0,"",IF(A135&gt;='Schedule'!$C$6,"",A135+1)))</f>
        <v>133</v>
      </c>
      <c r="B136" s="11">
        <f>IF(A136="","",EDATE('Schedule'!$C$7,A136))</f>
        <v>50349</v>
      </c>
      <c r="C136" s="8">
        <f>IF(A136="","",G135)</f>
        <v>2366221.51</v>
      </c>
      <c r="D136" s="8">
        <f>IF(A136="","",ROUND(E136+F136,2))</f>
        <v>67666.89</v>
      </c>
      <c r="E136" s="8">
        <f>IF(A136="","",ROUND(C136*'Schedule'!$C$5/12,2))</f>
        <v>32535.55</v>
      </c>
      <c r="F136" s="8">
        <f>IF(A136="","",IF(OR(A136='Schedule'!$C$6,IF('Schedule'!$C$8="Annuity",ROUND('Schedule'!$J$14-E136,2),'Schedule'!$J$14)&gt;C136),C136,IF('Schedule'!$C$8="Annuity",ROUND('Schedule'!$J$14-E136,2),'Schedule'!$J$14)))</f>
        <v>35131.34</v>
      </c>
      <c r="G136" s="8">
        <f>IF(A136="","",ROUND(C136-F136,2))</f>
        <v>2331090.17</v>
      </c>
    </row>
    <row r="137" spans="1:7" x14ac:dyDescent="0.25">
      <c r="A137" s="12">
        <f>IF(A136="","",IF(G136&lt;=0,"",IF(A136&gt;='Schedule'!$C$6,"",A136+1)))</f>
        <v>134</v>
      </c>
      <c r="B137" s="11">
        <f>IF(A137="","",EDATE('Schedule'!$C$7,A137))</f>
        <v>50379</v>
      </c>
      <c r="C137" s="8">
        <f>IF(A137="","",G136)</f>
        <v>2331090.17</v>
      </c>
      <c r="D137" s="8">
        <f>IF(A137="","",ROUND(E137+F137,2))</f>
        <v>67666.89</v>
      </c>
      <c r="E137" s="8">
        <f>IF(A137="","",ROUND(C137*'Schedule'!$C$5/12,2))</f>
        <v>32052.49</v>
      </c>
      <c r="F137" s="8">
        <f>IF(A137="","",IF(OR(A137='Schedule'!$C$6,IF('Schedule'!$C$8="Annuity",ROUND('Schedule'!$J$14-E137,2),'Schedule'!$J$14)&gt;C137),C137,IF('Schedule'!$C$8="Annuity",ROUND('Schedule'!$J$14-E137,2),'Schedule'!$J$14)))</f>
        <v>35614.4</v>
      </c>
      <c r="G137" s="8">
        <f>IF(A137="","",ROUND(C137-F137,2))</f>
        <v>2295475.77</v>
      </c>
    </row>
    <row r="138" spans="1:7" x14ac:dyDescent="0.25">
      <c r="A138" s="12">
        <f>IF(A137="","",IF(G137&lt;=0,"",IF(A137&gt;='Schedule'!$C$6,"",A137+1)))</f>
        <v>135</v>
      </c>
      <c r="B138" s="11">
        <f>IF(A138="","",EDATE('Schedule'!$C$7,A138))</f>
        <v>50410</v>
      </c>
      <c r="C138" s="8">
        <f>IF(A138="","",G137)</f>
        <v>2295475.77</v>
      </c>
      <c r="D138" s="8">
        <f>IF(A138="","",ROUND(E138+F138,2))</f>
        <v>67666.89</v>
      </c>
      <c r="E138" s="8">
        <f>IF(A138="","",ROUND(C138*'Schedule'!$C$5/12,2))</f>
        <v>31562.79</v>
      </c>
      <c r="F138" s="8">
        <f>IF(A138="","",IF(OR(A138='Schedule'!$C$6,IF('Schedule'!$C$8="Annuity",ROUND('Schedule'!$J$14-E138,2),'Schedule'!$J$14)&gt;C138),C138,IF('Schedule'!$C$8="Annuity",ROUND('Schedule'!$J$14-E138,2),'Schedule'!$J$14)))</f>
        <v>36104.1</v>
      </c>
      <c r="G138" s="8">
        <f>IF(A138="","",ROUND(C138-F138,2))</f>
        <v>2259371.67</v>
      </c>
    </row>
    <row r="139" spans="1:7" x14ac:dyDescent="0.25">
      <c r="A139" s="12">
        <f>IF(A138="","",IF(G138&lt;=0,"",IF(A138&gt;='Schedule'!$C$6,"",A138+1)))</f>
        <v>136</v>
      </c>
      <c r="B139" s="11">
        <f>IF(A139="","",EDATE('Schedule'!$C$7,A139))</f>
        <v>50441</v>
      </c>
      <c r="C139" s="8">
        <f>IF(A139="","",G138)</f>
        <v>2259371.67</v>
      </c>
      <c r="D139" s="8">
        <f>IF(A139="","",ROUND(E139+F139,2))</f>
        <v>67666.89</v>
      </c>
      <c r="E139" s="8">
        <f>IF(A139="","",ROUND(C139*'Schedule'!$C$5/12,2))</f>
        <v>31066.36</v>
      </c>
      <c r="F139" s="8">
        <f>IF(A139="","",IF(OR(A139='Schedule'!$C$6,IF('Schedule'!$C$8="Annuity",ROUND('Schedule'!$J$14-E139,2),'Schedule'!$J$14)&gt;C139),C139,IF('Schedule'!$C$8="Annuity",ROUND('Schedule'!$J$14-E139,2),'Schedule'!$J$14)))</f>
        <v>36600.53</v>
      </c>
      <c r="G139" s="8">
        <f>IF(A139="","",ROUND(C139-F139,2))</f>
        <v>2222771.14</v>
      </c>
    </row>
    <row r="140" spans="1:7" x14ac:dyDescent="0.25">
      <c r="A140" s="12">
        <f>IF(A139="","",IF(G139&lt;=0,"",IF(A139&gt;='Schedule'!$C$6,"",A139+1)))</f>
        <v>137</v>
      </c>
      <c r="B140" s="11">
        <f>IF(A140="","",EDATE('Schedule'!$C$7,A140))</f>
        <v>50469</v>
      </c>
      <c r="C140" s="8">
        <f>IF(A140="","",G139)</f>
        <v>2222771.14</v>
      </c>
      <c r="D140" s="8">
        <f>IF(A140="","",ROUND(E140+F140,2))</f>
        <v>67666.89</v>
      </c>
      <c r="E140" s="8">
        <f>IF(A140="","",ROUND(C140*'Schedule'!$C$5/12,2))</f>
        <v>30563.1</v>
      </c>
      <c r="F140" s="8">
        <f>IF(A140="","",IF(OR(A140='Schedule'!$C$6,IF('Schedule'!$C$8="Annuity",ROUND('Schedule'!$J$14-E140,2),'Schedule'!$J$14)&gt;C140),C140,IF('Schedule'!$C$8="Annuity",ROUND('Schedule'!$J$14-E140,2),'Schedule'!$J$14)))</f>
        <v>37103.79</v>
      </c>
      <c r="G140" s="8">
        <f>IF(A140="","",ROUND(C140-F140,2))</f>
        <v>2185667.35</v>
      </c>
    </row>
    <row r="141" spans="1:7" x14ac:dyDescent="0.25">
      <c r="A141" s="12">
        <f>IF(A140="","",IF(G140&lt;=0,"",IF(A140&gt;='Schedule'!$C$6,"",A140+1)))</f>
        <v>138</v>
      </c>
      <c r="B141" s="11">
        <f>IF(A141="","",EDATE('Schedule'!$C$7,A141))</f>
        <v>50500</v>
      </c>
      <c r="C141" s="8">
        <f>IF(A141="","",G140)</f>
        <v>2185667.35</v>
      </c>
      <c r="D141" s="8">
        <f>IF(A141="","",ROUND(E141+F141,2))</f>
        <v>67666.89</v>
      </c>
      <c r="E141" s="8">
        <f>IF(A141="","",ROUND(C141*'Schedule'!$C$5/12,2))</f>
        <v>30052.93</v>
      </c>
      <c r="F141" s="8">
        <f>IF(A141="","",IF(OR(A141='Schedule'!$C$6,IF('Schedule'!$C$8="Annuity",ROUND('Schedule'!$J$14-E141,2),'Schedule'!$J$14)&gt;C141),C141,IF('Schedule'!$C$8="Annuity",ROUND('Schedule'!$J$14-E141,2),'Schedule'!$J$14)))</f>
        <v>37613.96</v>
      </c>
      <c r="G141" s="8">
        <f>IF(A141="","",ROUND(C141-F141,2))</f>
        <v>2148053.39</v>
      </c>
    </row>
    <row r="142" spans="1:7" x14ac:dyDescent="0.25">
      <c r="A142" s="12">
        <f>IF(A141="","",IF(G141&lt;=0,"",IF(A141&gt;='Schedule'!$C$6,"",A141+1)))</f>
        <v>139</v>
      </c>
      <c r="B142" s="11">
        <f>IF(A142="","",EDATE('Schedule'!$C$7,A142))</f>
        <v>50530</v>
      </c>
      <c r="C142" s="8">
        <f>IF(A142="","",G141)</f>
        <v>2148053.39</v>
      </c>
      <c r="D142" s="8">
        <f>IF(A142="","",ROUND(E142+F142,2))</f>
        <v>67666.89</v>
      </c>
      <c r="E142" s="8">
        <f>IF(A142="","",ROUND(C142*'Schedule'!$C$5/12,2))</f>
        <v>29535.73</v>
      </c>
      <c r="F142" s="8">
        <f>IF(A142="","",IF(OR(A142='Schedule'!$C$6,IF('Schedule'!$C$8="Annuity",ROUND('Schedule'!$J$14-E142,2),'Schedule'!$J$14)&gt;C142),C142,IF('Schedule'!$C$8="Annuity",ROUND('Schedule'!$J$14-E142,2),'Schedule'!$J$14)))</f>
        <v>38131.16</v>
      </c>
      <c r="G142" s="8">
        <f>IF(A142="","",ROUND(C142-F142,2))</f>
        <v>2109922.23</v>
      </c>
    </row>
    <row r="143" spans="1:7" x14ac:dyDescent="0.25">
      <c r="A143" s="12">
        <f>IF(A142="","",IF(G142&lt;=0,"",IF(A142&gt;='Schedule'!$C$6,"",A142+1)))</f>
        <v>140</v>
      </c>
      <c r="B143" s="11">
        <f>IF(A143="","",EDATE('Schedule'!$C$7,A143))</f>
        <v>50561</v>
      </c>
      <c r="C143" s="8">
        <f>IF(A143="","",G142)</f>
        <v>2109922.23</v>
      </c>
      <c r="D143" s="8">
        <f>IF(A143="","",ROUND(E143+F143,2))</f>
        <v>67666.89</v>
      </c>
      <c r="E143" s="8">
        <f>IF(A143="","",ROUND(C143*'Schedule'!$C$5/12,2))</f>
        <v>29011.43</v>
      </c>
      <c r="F143" s="8">
        <f>IF(A143="","",IF(OR(A143='Schedule'!$C$6,IF('Schedule'!$C$8="Annuity",ROUND('Schedule'!$J$14-E143,2),'Schedule'!$J$14)&gt;C143),C143,IF('Schedule'!$C$8="Annuity",ROUND('Schedule'!$J$14-E143,2),'Schedule'!$J$14)))</f>
        <v>38655.46</v>
      </c>
      <c r="G143" s="8">
        <f>IF(A143="","",ROUND(C143-F143,2))</f>
        <v>2071266.77</v>
      </c>
    </row>
    <row r="144" spans="1:7" x14ac:dyDescent="0.25">
      <c r="A144" s="12">
        <f>IF(A143="","",IF(G143&lt;=0,"",IF(A143&gt;='Schedule'!$C$6,"",A143+1)))</f>
        <v>141</v>
      </c>
      <c r="B144" s="11">
        <f>IF(A144="","",EDATE('Schedule'!$C$7,A144))</f>
        <v>50591</v>
      </c>
      <c r="C144" s="8">
        <f>IF(A144="","",G143)</f>
        <v>2071266.77</v>
      </c>
      <c r="D144" s="8">
        <f>IF(A144="","",ROUND(E144+F144,2))</f>
        <v>67666.89</v>
      </c>
      <c r="E144" s="8">
        <f>IF(A144="","",ROUND(C144*'Schedule'!$C$5/12,2))</f>
        <v>28479.92</v>
      </c>
      <c r="F144" s="8">
        <f>IF(A144="","",IF(OR(A144='Schedule'!$C$6,IF('Schedule'!$C$8="Annuity",ROUND('Schedule'!$J$14-E144,2),'Schedule'!$J$14)&gt;C144),C144,IF('Schedule'!$C$8="Annuity",ROUND('Schedule'!$J$14-E144,2),'Schedule'!$J$14)))</f>
        <v>39186.97</v>
      </c>
      <c r="G144" s="8">
        <f>IF(A144="","",ROUND(C144-F144,2))</f>
        <v>2032079.8</v>
      </c>
    </row>
    <row r="145" spans="1:7" x14ac:dyDescent="0.25">
      <c r="A145" s="12">
        <f>IF(A144="","",IF(G144&lt;=0,"",IF(A144&gt;='Schedule'!$C$6,"",A144+1)))</f>
        <v>142</v>
      </c>
      <c r="B145" s="11">
        <f>IF(A145="","",EDATE('Schedule'!$C$7,A145))</f>
        <v>50622</v>
      </c>
      <c r="C145" s="8">
        <f>IF(A145="","",G144)</f>
        <v>2032079.8</v>
      </c>
      <c r="D145" s="8">
        <f>IF(A145="","",ROUND(E145+F145,2))</f>
        <v>67666.89</v>
      </c>
      <c r="E145" s="8">
        <f>IF(A145="","",ROUND(C145*'Schedule'!$C$5/12,2))</f>
        <v>27941.1</v>
      </c>
      <c r="F145" s="8">
        <f>IF(A145="","",IF(OR(A145='Schedule'!$C$6,IF('Schedule'!$C$8="Annuity",ROUND('Schedule'!$J$14-E145,2),'Schedule'!$J$14)&gt;C145),C145,IF('Schedule'!$C$8="Annuity",ROUND('Schedule'!$J$14-E145,2),'Schedule'!$J$14)))</f>
        <v>39725.79</v>
      </c>
      <c r="G145" s="8">
        <f>IF(A145="","",ROUND(C145-F145,2))</f>
        <v>1992354.01</v>
      </c>
    </row>
    <row r="146" spans="1:7" x14ac:dyDescent="0.25">
      <c r="A146" s="12">
        <f>IF(A145="","",IF(G145&lt;=0,"",IF(A145&gt;='Schedule'!$C$6,"",A145+1)))</f>
        <v>143</v>
      </c>
      <c r="B146" s="11">
        <f>IF(A146="","",EDATE('Schedule'!$C$7,A146))</f>
        <v>50653</v>
      </c>
      <c r="C146" s="8">
        <f>IF(A146="","",G145)</f>
        <v>1992354.01</v>
      </c>
      <c r="D146" s="8">
        <f>IF(A146="","",ROUND(E146+F146,2))</f>
        <v>67666.89</v>
      </c>
      <c r="E146" s="8">
        <f>IF(A146="","",ROUND(C146*'Schedule'!$C$5/12,2))</f>
        <v>27394.87</v>
      </c>
      <c r="F146" s="8">
        <f>IF(A146="","",IF(OR(A146='Schedule'!$C$6,IF('Schedule'!$C$8="Annuity",ROUND('Schedule'!$J$14-E146,2),'Schedule'!$J$14)&gt;C146),C146,IF('Schedule'!$C$8="Annuity",ROUND('Schedule'!$J$14-E146,2),'Schedule'!$J$14)))</f>
        <v>40272.02</v>
      </c>
      <c r="G146" s="8">
        <f>IF(A146="","",ROUND(C146-F146,2))</f>
        <v>1952081.99</v>
      </c>
    </row>
    <row r="147" spans="1:7" x14ac:dyDescent="0.25">
      <c r="A147" s="12">
        <f>IF(A146="","",IF(G146&lt;=0,"",IF(A146&gt;='Schedule'!$C$6,"",A146+1)))</f>
        <v>144</v>
      </c>
      <c r="B147" s="11">
        <f>IF(A147="","",EDATE('Schedule'!$C$7,A147))</f>
        <v>50683</v>
      </c>
      <c r="C147" s="8">
        <f>IF(A147="","",G146)</f>
        <v>1952081.99</v>
      </c>
      <c r="D147" s="8">
        <f>IF(A147="","",ROUND(E147+F147,2))</f>
        <v>67666.89</v>
      </c>
      <c r="E147" s="8">
        <f>IF(A147="","",ROUND(C147*'Schedule'!$C$5/12,2))</f>
        <v>26841.13</v>
      </c>
      <c r="F147" s="8">
        <f>IF(A147="","",IF(OR(A147='Schedule'!$C$6,IF('Schedule'!$C$8="Annuity",ROUND('Schedule'!$J$14-E147,2),'Schedule'!$J$14)&gt;C147),C147,IF('Schedule'!$C$8="Annuity",ROUND('Schedule'!$J$14-E147,2),'Schedule'!$J$14)))</f>
        <v>40825.76</v>
      </c>
      <c r="G147" s="8">
        <f>IF(A147="","",ROUND(C147-F147,2))</f>
        <v>1911256.23</v>
      </c>
    </row>
    <row r="148" spans="1:7" x14ac:dyDescent="0.25">
      <c r="A148" s="12">
        <f>IF(A147="","",IF(G147&lt;=0,"",IF(A147&gt;='Schedule'!$C$6,"",A147+1)))</f>
        <v>145</v>
      </c>
      <c r="B148" s="11">
        <f>IF(A148="","",EDATE('Schedule'!$C$7,A148))</f>
        <v>50714</v>
      </c>
      <c r="C148" s="8">
        <f>IF(A148="","",G147)</f>
        <v>1911256.23</v>
      </c>
      <c r="D148" s="8">
        <f>IF(A148="","",ROUND(E148+F148,2))</f>
        <v>67666.89</v>
      </c>
      <c r="E148" s="8">
        <f>IF(A148="","",ROUND(C148*'Schedule'!$C$5/12,2))</f>
        <v>26279.77</v>
      </c>
      <c r="F148" s="8">
        <f>IF(A148="","",IF(OR(A148='Schedule'!$C$6,IF('Schedule'!$C$8="Annuity",ROUND('Schedule'!$J$14-E148,2),'Schedule'!$J$14)&gt;C148),C148,IF('Schedule'!$C$8="Annuity",ROUND('Schedule'!$J$14-E148,2),'Schedule'!$J$14)))</f>
        <v>41387.12</v>
      </c>
      <c r="G148" s="8">
        <f>IF(A148="","",ROUND(C148-F148,2))</f>
        <v>1869869.11</v>
      </c>
    </row>
    <row r="149" spans="1:7" x14ac:dyDescent="0.25">
      <c r="A149" s="12">
        <f>IF(A148="","",IF(G148&lt;=0,"",IF(A148&gt;='Schedule'!$C$6,"",A148+1)))</f>
        <v>146</v>
      </c>
      <c r="B149" s="11">
        <f>IF(A149="","",EDATE('Schedule'!$C$7,A149))</f>
        <v>50744</v>
      </c>
      <c r="C149" s="8">
        <f>IF(A149="","",G148)</f>
        <v>1869869.11</v>
      </c>
      <c r="D149" s="8">
        <f>IF(A149="","",ROUND(E149+F149,2))</f>
        <v>67666.89</v>
      </c>
      <c r="E149" s="8">
        <f>IF(A149="","",ROUND(C149*'Schedule'!$C$5/12,2))</f>
        <v>25710.7</v>
      </c>
      <c r="F149" s="8">
        <f>IF(A149="","",IF(OR(A149='Schedule'!$C$6,IF('Schedule'!$C$8="Annuity",ROUND('Schedule'!$J$14-E149,2),'Schedule'!$J$14)&gt;C149),C149,IF('Schedule'!$C$8="Annuity",ROUND('Schedule'!$J$14-E149,2),'Schedule'!$J$14)))</f>
        <v>41956.19</v>
      </c>
      <c r="G149" s="8">
        <f>IF(A149="","",ROUND(C149-F149,2))</f>
        <v>1827912.92</v>
      </c>
    </row>
    <row r="150" spans="1:7" x14ac:dyDescent="0.25">
      <c r="A150" s="12">
        <f>IF(A149="","",IF(G149&lt;=0,"",IF(A149&gt;='Schedule'!$C$6,"",A149+1)))</f>
        <v>147</v>
      </c>
      <c r="B150" s="11">
        <f>IF(A150="","",EDATE('Schedule'!$C$7,A150))</f>
        <v>50775</v>
      </c>
      <c r="C150" s="8">
        <f>IF(A150="","",G149)</f>
        <v>1827912.92</v>
      </c>
      <c r="D150" s="8">
        <f>IF(A150="","",ROUND(E150+F150,2))</f>
        <v>67666.89</v>
      </c>
      <c r="E150" s="8">
        <f>IF(A150="","",ROUND(C150*'Schedule'!$C$5/12,2))</f>
        <v>25133.8</v>
      </c>
      <c r="F150" s="8">
        <f>IF(A150="","",IF(OR(A150='Schedule'!$C$6,IF('Schedule'!$C$8="Annuity",ROUND('Schedule'!$J$14-E150,2),'Schedule'!$J$14)&gt;C150),C150,IF('Schedule'!$C$8="Annuity",ROUND('Schedule'!$J$14-E150,2),'Schedule'!$J$14)))</f>
        <v>42533.09</v>
      </c>
      <c r="G150" s="8">
        <f>IF(A150="","",ROUND(C150-F150,2))</f>
        <v>1785379.83</v>
      </c>
    </row>
    <row r="151" spans="1:7" x14ac:dyDescent="0.25">
      <c r="A151" s="12">
        <f>IF(A150="","",IF(G150&lt;=0,"",IF(A150&gt;='Schedule'!$C$6,"",A150+1)))</f>
        <v>148</v>
      </c>
      <c r="B151" s="11">
        <f>IF(A151="","",EDATE('Schedule'!$C$7,A151))</f>
        <v>50806</v>
      </c>
      <c r="C151" s="8">
        <f>IF(A151="","",G150)</f>
        <v>1785379.83</v>
      </c>
      <c r="D151" s="8">
        <f>IF(A151="","",ROUND(E151+F151,2))</f>
        <v>67666.89</v>
      </c>
      <c r="E151" s="8">
        <f>IF(A151="","",ROUND(C151*'Schedule'!$C$5/12,2))</f>
        <v>24548.97</v>
      </c>
      <c r="F151" s="8">
        <f>IF(A151="","",IF(OR(A151='Schedule'!$C$6,IF('Schedule'!$C$8="Annuity",ROUND('Schedule'!$J$14-E151,2),'Schedule'!$J$14)&gt;C151),C151,IF('Schedule'!$C$8="Annuity",ROUND('Schedule'!$J$14-E151,2),'Schedule'!$J$14)))</f>
        <v>43117.92</v>
      </c>
      <c r="G151" s="8">
        <f>IF(A151="","",ROUND(C151-F151,2))</f>
        <v>1742261.91</v>
      </c>
    </row>
    <row r="152" spans="1:7" x14ac:dyDescent="0.25">
      <c r="A152" s="12">
        <f>IF(A151="","",IF(G151&lt;=0,"",IF(A151&gt;='Schedule'!$C$6,"",A151+1)))</f>
        <v>149</v>
      </c>
      <c r="B152" s="11">
        <f>IF(A152="","",EDATE('Schedule'!$C$7,A152))</f>
        <v>50834</v>
      </c>
      <c r="C152" s="8">
        <f>IF(A152="","",G151)</f>
        <v>1742261.91</v>
      </c>
      <c r="D152" s="8">
        <f>IF(A152="","",ROUND(E152+F152,2))</f>
        <v>67666.89</v>
      </c>
      <c r="E152" s="8">
        <f>IF(A152="","",ROUND(C152*'Schedule'!$C$5/12,2))</f>
        <v>23956.1</v>
      </c>
      <c r="F152" s="8">
        <f>IF(A152="","",IF(OR(A152='Schedule'!$C$6,IF('Schedule'!$C$8="Annuity",ROUND('Schedule'!$J$14-E152,2),'Schedule'!$J$14)&gt;C152),C152,IF('Schedule'!$C$8="Annuity",ROUND('Schedule'!$J$14-E152,2),'Schedule'!$J$14)))</f>
        <v>43710.79</v>
      </c>
      <c r="G152" s="8">
        <f>IF(A152="","",ROUND(C152-F152,2))</f>
        <v>1698551.12</v>
      </c>
    </row>
    <row r="153" spans="1:7" x14ac:dyDescent="0.25">
      <c r="A153" s="12">
        <f>IF(A152="","",IF(G152&lt;=0,"",IF(A152&gt;='Schedule'!$C$6,"",A152+1)))</f>
        <v>150</v>
      </c>
      <c r="B153" s="11">
        <f>IF(A153="","",EDATE('Schedule'!$C$7,A153))</f>
        <v>50865</v>
      </c>
      <c r="C153" s="8">
        <f>IF(A153="","",G152)</f>
        <v>1698551.12</v>
      </c>
      <c r="D153" s="8">
        <f>IF(A153="","",ROUND(E153+F153,2))</f>
        <v>67666.89</v>
      </c>
      <c r="E153" s="8">
        <f>IF(A153="","",ROUND(C153*'Schedule'!$C$5/12,2))</f>
        <v>23355.08</v>
      </c>
      <c r="F153" s="8">
        <f>IF(A153="","",IF(OR(A153='Schedule'!$C$6,IF('Schedule'!$C$8="Annuity",ROUND('Schedule'!$J$14-E153,2),'Schedule'!$J$14)&gt;C153),C153,IF('Schedule'!$C$8="Annuity",ROUND('Schedule'!$J$14-E153,2),'Schedule'!$J$14)))</f>
        <v>44311.81</v>
      </c>
      <c r="G153" s="8">
        <f>IF(A153="","",ROUND(C153-F153,2))</f>
        <v>1654239.31</v>
      </c>
    </row>
    <row r="154" spans="1:7" x14ac:dyDescent="0.25">
      <c r="A154" s="12">
        <f>IF(A153="","",IF(G153&lt;=0,"",IF(A153&gt;='Schedule'!$C$6,"",A153+1)))</f>
        <v>151</v>
      </c>
      <c r="B154" s="11">
        <f>IF(A154="","",EDATE('Schedule'!$C$7,A154))</f>
        <v>50895</v>
      </c>
      <c r="C154" s="8">
        <f>IF(A154="","",G153)</f>
        <v>1654239.31</v>
      </c>
      <c r="D154" s="8">
        <f>IF(A154="","",ROUND(E154+F154,2))</f>
        <v>67666.89</v>
      </c>
      <c r="E154" s="8">
        <f>IF(A154="","",ROUND(C154*'Schedule'!$C$5/12,2))</f>
        <v>22745.79</v>
      </c>
      <c r="F154" s="8">
        <f>IF(A154="","",IF(OR(A154='Schedule'!$C$6,IF('Schedule'!$C$8="Annuity",ROUND('Schedule'!$J$14-E154,2),'Schedule'!$J$14)&gt;C154),C154,IF('Schedule'!$C$8="Annuity",ROUND('Schedule'!$J$14-E154,2),'Schedule'!$J$14)))</f>
        <v>44921.1</v>
      </c>
      <c r="G154" s="8">
        <f>IF(A154="","",ROUND(C154-F154,2))</f>
        <v>1609318.21</v>
      </c>
    </row>
    <row r="155" spans="1:7" x14ac:dyDescent="0.25">
      <c r="A155" s="12">
        <f>IF(A154="","",IF(G154&lt;=0,"",IF(A154&gt;='Schedule'!$C$6,"",A154+1)))</f>
        <v>152</v>
      </c>
      <c r="B155" s="11">
        <f>IF(A155="","",EDATE('Schedule'!$C$7,A155))</f>
        <v>50926</v>
      </c>
      <c r="C155" s="8">
        <f>IF(A155="","",G154)</f>
        <v>1609318.21</v>
      </c>
      <c r="D155" s="8">
        <f>IF(A155="","",ROUND(E155+F155,2))</f>
        <v>67666.89</v>
      </c>
      <c r="E155" s="8">
        <f>IF(A155="","",ROUND(C155*'Schedule'!$C$5/12,2))</f>
        <v>22128.13</v>
      </c>
      <c r="F155" s="8">
        <f>IF(A155="","",IF(OR(A155='Schedule'!$C$6,IF('Schedule'!$C$8="Annuity",ROUND('Schedule'!$J$14-E155,2),'Schedule'!$J$14)&gt;C155),C155,IF('Schedule'!$C$8="Annuity",ROUND('Schedule'!$J$14-E155,2),'Schedule'!$J$14)))</f>
        <v>45538.76</v>
      </c>
      <c r="G155" s="8">
        <f>IF(A155="","",ROUND(C155-F155,2))</f>
        <v>1563779.45</v>
      </c>
    </row>
    <row r="156" spans="1:7" x14ac:dyDescent="0.25">
      <c r="A156" s="12">
        <f>IF(A155="","",IF(G155&lt;=0,"",IF(A155&gt;='Schedule'!$C$6,"",A155+1)))</f>
        <v>153</v>
      </c>
      <c r="B156" s="11">
        <f>IF(A156="","",EDATE('Schedule'!$C$7,A156))</f>
        <v>50956</v>
      </c>
      <c r="C156" s="8">
        <f>IF(A156="","",G155)</f>
        <v>1563779.45</v>
      </c>
      <c r="D156" s="8">
        <f>IF(A156="","",ROUND(E156+F156,2))</f>
        <v>67666.89</v>
      </c>
      <c r="E156" s="8">
        <f>IF(A156="","",ROUND(C156*'Schedule'!$C$5/12,2))</f>
        <v>21501.97</v>
      </c>
      <c r="F156" s="8">
        <f>IF(A156="","",IF(OR(A156='Schedule'!$C$6,IF('Schedule'!$C$8="Annuity",ROUND('Schedule'!$J$14-E156,2),'Schedule'!$J$14)&gt;C156),C156,IF('Schedule'!$C$8="Annuity",ROUND('Schedule'!$J$14-E156,2),'Schedule'!$J$14)))</f>
        <v>46164.92</v>
      </c>
      <c r="G156" s="8">
        <f>IF(A156="","",ROUND(C156-F156,2))</f>
        <v>1517614.53</v>
      </c>
    </row>
    <row r="157" spans="1:7" x14ac:dyDescent="0.25">
      <c r="A157" s="12">
        <f>IF(A156="","",IF(G156&lt;=0,"",IF(A156&gt;='Schedule'!$C$6,"",A156+1)))</f>
        <v>154</v>
      </c>
      <c r="B157" s="11">
        <f>IF(A157="","",EDATE('Schedule'!$C$7,A157))</f>
        <v>50987</v>
      </c>
      <c r="C157" s="8">
        <f>IF(A157="","",G156)</f>
        <v>1517614.53</v>
      </c>
      <c r="D157" s="8">
        <f>IF(A157="","",ROUND(E157+F157,2))</f>
        <v>67666.89</v>
      </c>
      <c r="E157" s="8">
        <f>IF(A157="","",ROUND(C157*'Schedule'!$C$5/12,2))</f>
        <v>20867.2</v>
      </c>
      <c r="F157" s="8">
        <f>IF(A157="","",IF(OR(A157='Schedule'!$C$6,IF('Schedule'!$C$8="Annuity",ROUND('Schedule'!$J$14-E157,2),'Schedule'!$J$14)&gt;C157),C157,IF('Schedule'!$C$8="Annuity",ROUND('Schedule'!$J$14-E157,2),'Schedule'!$J$14)))</f>
        <v>46799.69</v>
      </c>
      <c r="G157" s="8">
        <f>IF(A157="","",ROUND(C157-F157,2))</f>
        <v>1470814.84</v>
      </c>
    </row>
    <row r="158" spans="1:7" x14ac:dyDescent="0.25">
      <c r="A158" s="12">
        <f>IF(A157="","",IF(G157&lt;=0,"",IF(A157&gt;='Schedule'!$C$6,"",A157+1)))</f>
        <v>155</v>
      </c>
      <c r="B158" s="11">
        <f>IF(A158="","",EDATE('Schedule'!$C$7,A158))</f>
        <v>51018</v>
      </c>
      <c r="C158" s="8">
        <f>IF(A158="","",G157)</f>
        <v>1470814.84</v>
      </c>
      <c r="D158" s="8">
        <f>IF(A158="","",ROUND(E158+F158,2))</f>
        <v>67666.89</v>
      </c>
      <c r="E158" s="8">
        <f>IF(A158="","",ROUND(C158*'Schedule'!$C$5/12,2))</f>
        <v>20223.7</v>
      </c>
      <c r="F158" s="8">
        <f>IF(A158="","",IF(OR(A158='Schedule'!$C$6,IF('Schedule'!$C$8="Annuity",ROUND('Schedule'!$J$14-E158,2),'Schedule'!$J$14)&gt;C158),C158,IF('Schedule'!$C$8="Annuity",ROUND('Schedule'!$J$14-E158,2),'Schedule'!$J$14)))</f>
        <v>47443.19</v>
      </c>
      <c r="G158" s="8">
        <f>IF(A158="","",ROUND(C158-F158,2))</f>
        <v>1423371.65</v>
      </c>
    </row>
    <row r="159" spans="1:7" x14ac:dyDescent="0.25">
      <c r="A159" s="12">
        <f>IF(A158="","",IF(G158&lt;=0,"",IF(A158&gt;='Schedule'!$C$6,"",A158+1)))</f>
        <v>156</v>
      </c>
      <c r="B159" s="11">
        <f>IF(A159="","",EDATE('Schedule'!$C$7,A159))</f>
        <v>51048</v>
      </c>
      <c r="C159" s="8">
        <f>IF(A159="","",G158)</f>
        <v>1423371.65</v>
      </c>
      <c r="D159" s="8">
        <f>IF(A159="","",ROUND(E159+F159,2))</f>
        <v>67666.89</v>
      </c>
      <c r="E159" s="8">
        <f>IF(A159="","",ROUND(C159*'Schedule'!$C$5/12,2))</f>
        <v>19571.36</v>
      </c>
      <c r="F159" s="8">
        <f>IF(A159="","",IF(OR(A159='Schedule'!$C$6,IF('Schedule'!$C$8="Annuity",ROUND('Schedule'!$J$14-E159,2),'Schedule'!$J$14)&gt;C159),C159,IF('Schedule'!$C$8="Annuity",ROUND('Schedule'!$J$14-E159,2),'Schedule'!$J$14)))</f>
        <v>48095.53</v>
      </c>
      <c r="G159" s="8">
        <f>IF(A159="","",ROUND(C159-F159,2))</f>
        <v>1375276.12</v>
      </c>
    </row>
    <row r="160" spans="1:7" x14ac:dyDescent="0.25">
      <c r="A160" s="12">
        <f>IF(A159="","",IF(G159&lt;=0,"",IF(A159&gt;='Schedule'!$C$6,"",A159+1)))</f>
        <v>157</v>
      </c>
      <c r="B160" s="11">
        <f>IF(A160="","",EDATE('Schedule'!$C$7,A160))</f>
        <v>51079</v>
      </c>
      <c r="C160" s="8">
        <f>IF(A160="","",G159)</f>
        <v>1375276.12</v>
      </c>
      <c r="D160" s="8">
        <f>IF(A160="","",ROUND(E160+F160,2))</f>
        <v>67666.89</v>
      </c>
      <c r="E160" s="8">
        <f>IF(A160="","",ROUND(C160*'Schedule'!$C$5/12,2))</f>
        <v>18910.05</v>
      </c>
      <c r="F160" s="8">
        <f>IF(A160="","",IF(OR(A160='Schedule'!$C$6,IF('Schedule'!$C$8="Annuity",ROUND('Schedule'!$J$14-E160,2),'Schedule'!$J$14)&gt;C160),C160,IF('Schedule'!$C$8="Annuity",ROUND('Schedule'!$J$14-E160,2),'Schedule'!$J$14)))</f>
        <v>48756.84</v>
      </c>
      <c r="G160" s="8">
        <f>IF(A160="","",ROUND(C160-F160,2))</f>
        <v>1326519.28</v>
      </c>
    </row>
    <row r="161" spans="1:7" x14ac:dyDescent="0.25">
      <c r="A161" s="12">
        <f>IF(A160="","",IF(G160&lt;=0,"",IF(A160&gt;='Schedule'!$C$6,"",A160+1)))</f>
        <v>158</v>
      </c>
      <c r="B161" s="11">
        <f>IF(A161="","",EDATE('Schedule'!$C$7,A161))</f>
        <v>51109</v>
      </c>
      <c r="C161" s="8">
        <f>IF(A161="","",G160)</f>
        <v>1326519.28</v>
      </c>
      <c r="D161" s="8">
        <f>IF(A161="","",ROUND(E161+F161,2))</f>
        <v>67666.89</v>
      </c>
      <c r="E161" s="8">
        <f>IF(A161="","",ROUND(C161*'Schedule'!$C$5/12,2))</f>
        <v>18239.64</v>
      </c>
      <c r="F161" s="8">
        <f>IF(A161="","",IF(OR(A161='Schedule'!$C$6,IF('Schedule'!$C$8="Annuity",ROUND('Schedule'!$J$14-E161,2),'Schedule'!$J$14)&gt;C161),C161,IF('Schedule'!$C$8="Annuity",ROUND('Schedule'!$J$14-E161,2),'Schedule'!$J$14)))</f>
        <v>49427.25</v>
      </c>
      <c r="G161" s="8">
        <f>IF(A161="","",ROUND(C161-F161,2))</f>
        <v>1277092.03</v>
      </c>
    </row>
    <row r="162" spans="1:7" x14ac:dyDescent="0.25">
      <c r="A162" s="12">
        <f>IF(A161="","",IF(G161&lt;=0,"",IF(A161&gt;='Schedule'!$C$6,"",A161+1)))</f>
        <v>159</v>
      </c>
      <c r="B162" s="11">
        <f>IF(A162="","",EDATE('Schedule'!$C$7,A162))</f>
        <v>51140</v>
      </c>
      <c r="C162" s="8">
        <f>IF(A162="","",G161)</f>
        <v>1277092.03</v>
      </c>
      <c r="D162" s="8">
        <f>IF(A162="","",ROUND(E162+F162,2))</f>
        <v>67666.89</v>
      </c>
      <c r="E162" s="8">
        <f>IF(A162="","",ROUND(C162*'Schedule'!$C$5/12,2))</f>
        <v>17560.02</v>
      </c>
      <c r="F162" s="8">
        <f>IF(A162="","",IF(OR(A162='Schedule'!$C$6,IF('Schedule'!$C$8="Annuity",ROUND('Schedule'!$J$14-E162,2),'Schedule'!$J$14)&gt;C162),C162,IF('Schedule'!$C$8="Annuity",ROUND('Schedule'!$J$14-E162,2),'Schedule'!$J$14)))</f>
        <v>50106.87</v>
      </c>
      <c r="G162" s="8">
        <f>IF(A162="","",ROUND(C162-F162,2))</f>
        <v>1226985.16</v>
      </c>
    </row>
    <row r="163" spans="1:7" x14ac:dyDescent="0.25">
      <c r="A163" s="12">
        <f>IF(A162="","",IF(G162&lt;=0,"",IF(A162&gt;='Schedule'!$C$6,"",A162+1)))</f>
        <v>160</v>
      </c>
      <c r="B163" s="11">
        <f>IF(A163="","",EDATE('Schedule'!$C$7,A163))</f>
        <v>51171</v>
      </c>
      <c r="C163" s="8">
        <f>IF(A163="","",G162)</f>
        <v>1226985.16</v>
      </c>
      <c r="D163" s="8">
        <f>IF(A163="","",ROUND(E163+F163,2))</f>
        <v>67666.89</v>
      </c>
      <c r="E163" s="8">
        <f>IF(A163="","",ROUND(C163*'Schedule'!$C$5/12,2))</f>
        <v>16871.05</v>
      </c>
      <c r="F163" s="8">
        <f>IF(A163="","",IF(OR(A163='Schedule'!$C$6,IF('Schedule'!$C$8="Annuity",ROUND('Schedule'!$J$14-E163,2),'Schedule'!$J$14)&gt;C163),C163,IF('Schedule'!$C$8="Annuity",ROUND('Schedule'!$J$14-E163,2),'Schedule'!$J$14)))</f>
        <v>50795.84</v>
      </c>
      <c r="G163" s="8">
        <f>IF(A163="","",ROUND(C163-F163,2))</f>
        <v>1176189.32</v>
      </c>
    </row>
    <row r="164" spans="1:7" x14ac:dyDescent="0.25">
      <c r="A164" s="12">
        <f>IF(A163="","",IF(G163&lt;=0,"",IF(A163&gt;='Schedule'!$C$6,"",A163+1)))</f>
        <v>161</v>
      </c>
      <c r="B164" s="11">
        <f>IF(A164="","",EDATE('Schedule'!$C$7,A164))</f>
        <v>51200</v>
      </c>
      <c r="C164" s="8">
        <f>IF(A164="","",G163)</f>
        <v>1176189.32</v>
      </c>
      <c r="D164" s="8">
        <f>IF(A164="","",ROUND(E164+F164,2))</f>
        <v>67666.89</v>
      </c>
      <c r="E164" s="8">
        <f>IF(A164="","",ROUND(C164*'Schedule'!$C$5/12,2))</f>
        <v>16172.6</v>
      </c>
      <c r="F164" s="8">
        <f>IF(A164="","",IF(OR(A164='Schedule'!$C$6,IF('Schedule'!$C$8="Annuity",ROUND('Schedule'!$J$14-E164,2),'Schedule'!$J$14)&gt;C164),C164,IF('Schedule'!$C$8="Annuity",ROUND('Schedule'!$J$14-E164,2),'Schedule'!$J$14)))</f>
        <v>51494.29</v>
      </c>
      <c r="G164" s="8">
        <f>IF(A164="","",ROUND(C164-F164,2))</f>
        <v>1124695.03</v>
      </c>
    </row>
    <row r="165" spans="1:7" x14ac:dyDescent="0.25">
      <c r="A165" s="12">
        <f>IF(A164="","",IF(G164&lt;=0,"",IF(A164&gt;='Schedule'!$C$6,"",A164+1)))</f>
        <v>162</v>
      </c>
      <c r="B165" s="11">
        <f>IF(A165="","",EDATE('Schedule'!$C$7,A165))</f>
        <v>51231</v>
      </c>
      <c r="C165" s="8">
        <f>IF(A165="","",G164)</f>
        <v>1124695.03</v>
      </c>
      <c r="D165" s="8">
        <f>IF(A165="","",ROUND(E165+F165,2))</f>
        <v>67666.89</v>
      </c>
      <c r="E165" s="8">
        <f>IF(A165="","",ROUND(C165*'Schedule'!$C$5/12,2))</f>
        <v>15464.56</v>
      </c>
      <c r="F165" s="8">
        <f>IF(A165="","",IF(OR(A165='Schedule'!$C$6,IF('Schedule'!$C$8="Annuity",ROUND('Schedule'!$J$14-E165,2),'Schedule'!$J$14)&gt;C165),C165,IF('Schedule'!$C$8="Annuity",ROUND('Schedule'!$J$14-E165,2),'Schedule'!$J$14)))</f>
        <v>52202.33</v>
      </c>
      <c r="G165" s="8">
        <f>IF(A165="","",ROUND(C165-F165,2))</f>
        <v>1072492.7</v>
      </c>
    </row>
    <row r="166" spans="1:7" x14ac:dyDescent="0.25">
      <c r="A166" s="12">
        <f>IF(A165="","",IF(G165&lt;=0,"",IF(A165&gt;='Schedule'!$C$6,"",A165+1)))</f>
        <v>163</v>
      </c>
      <c r="B166" s="11">
        <f>IF(A166="","",EDATE('Schedule'!$C$7,A166))</f>
        <v>51261</v>
      </c>
      <c r="C166" s="8">
        <f>IF(A166="","",G165)</f>
        <v>1072492.7</v>
      </c>
      <c r="D166" s="8">
        <f>IF(A166="","",ROUND(E166+F166,2))</f>
        <v>67666.89</v>
      </c>
      <c r="E166" s="8">
        <f>IF(A166="","",ROUND(C166*'Schedule'!$C$5/12,2))</f>
        <v>14746.77</v>
      </c>
      <c r="F166" s="8">
        <f>IF(A166="","",IF(OR(A166='Schedule'!$C$6,IF('Schedule'!$C$8="Annuity",ROUND('Schedule'!$J$14-E166,2),'Schedule'!$J$14)&gt;C166),C166,IF('Schedule'!$C$8="Annuity",ROUND('Schedule'!$J$14-E166,2),'Schedule'!$J$14)))</f>
        <v>52920.12</v>
      </c>
      <c r="G166" s="8">
        <f>IF(A166="","",ROUND(C166-F166,2))</f>
        <v>1019572.58</v>
      </c>
    </row>
    <row r="167" spans="1:7" x14ac:dyDescent="0.25">
      <c r="A167" s="12">
        <f>IF(A166="","",IF(G166&lt;=0,"",IF(A166&gt;='Schedule'!$C$6,"",A166+1)))</f>
        <v>164</v>
      </c>
      <c r="B167" s="11">
        <f>IF(A167="","",EDATE('Schedule'!$C$7,A167))</f>
        <v>51292</v>
      </c>
      <c r="C167" s="8">
        <f>IF(A167="","",G166)</f>
        <v>1019572.58</v>
      </c>
      <c r="D167" s="8">
        <f>IF(A167="","",ROUND(E167+F167,2))</f>
        <v>67666.89</v>
      </c>
      <c r="E167" s="8">
        <f>IF(A167="","",ROUND(C167*'Schedule'!$C$5/12,2))</f>
        <v>14019.12</v>
      </c>
      <c r="F167" s="8">
        <f>IF(A167="","",IF(OR(A167='Schedule'!$C$6,IF('Schedule'!$C$8="Annuity",ROUND('Schedule'!$J$14-E167,2),'Schedule'!$J$14)&gt;C167),C167,IF('Schedule'!$C$8="Annuity",ROUND('Schedule'!$J$14-E167,2),'Schedule'!$J$14)))</f>
        <v>53647.77</v>
      </c>
      <c r="G167" s="8">
        <f>IF(A167="","",ROUND(C167-F167,2))</f>
        <v>965924.81</v>
      </c>
    </row>
    <row r="168" spans="1:7" x14ac:dyDescent="0.25">
      <c r="A168" s="12">
        <f>IF(A167="","",IF(G167&lt;=0,"",IF(A167&gt;='Schedule'!$C$6,"",A167+1)))</f>
        <v>165</v>
      </c>
      <c r="B168" s="11">
        <f>IF(A168="","",EDATE('Schedule'!$C$7,A168))</f>
        <v>51322</v>
      </c>
      <c r="C168" s="8">
        <f>IF(A168="","",G167)</f>
        <v>965924.81</v>
      </c>
      <c r="D168" s="8">
        <f>IF(A168="","",ROUND(E168+F168,2))</f>
        <v>67666.89</v>
      </c>
      <c r="E168" s="8">
        <f>IF(A168="","",ROUND(C168*'Schedule'!$C$5/12,2))</f>
        <v>13281.47</v>
      </c>
      <c r="F168" s="8">
        <f>IF(A168="","",IF(OR(A168='Schedule'!$C$6,IF('Schedule'!$C$8="Annuity",ROUND('Schedule'!$J$14-E168,2),'Schedule'!$J$14)&gt;C168),C168,IF('Schedule'!$C$8="Annuity",ROUND('Schedule'!$J$14-E168,2),'Schedule'!$J$14)))</f>
        <v>54385.42</v>
      </c>
      <c r="G168" s="8">
        <f>IF(A168="","",ROUND(C168-F168,2))</f>
        <v>911539.39</v>
      </c>
    </row>
    <row r="169" spans="1:7" x14ac:dyDescent="0.25">
      <c r="A169" s="12">
        <f>IF(A168="","",IF(G168&lt;=0,"",IF(A168&gt;='Schedule'!$C$6,"",A168+1)))</f>
        <v>166</v>
      </c>
      <c r="B169" s="11">
        <f>IF(A169="","",EDATE('Schedule'!$C$7,A169))</f>
        <v>51353</v>
      </c>
      <c r="C169" s="8">
        <f>IF(A169="","",G168)</f>
        <v>911539.39</v>
      </c>
      <c r="D169" s="8">
        <f>IF(A169="","",ROUND(E169+F169,2))</f>
        <v>67666.89</v>
      </c>
      <c r="E169" s="8">
        <f>IF(A169="","",ROUND(C169*'Schedule'!$C$5/12,2))</f>
        <v>12533.67</v>
      </c>
      <c r="F169" s="8">
        <f>IF(A169="","",IF(OR(A169='Schedule'!$C$6,IF('Schedule'!$C$8="Annuity",ROUND('Schedule'!$J$14-E169,2),'Schedule'!$J$14)&gt;C169),C169,IF('Schedule'!$C$8="Annuity",ROUND('Schedule'!$J$14-E169,2),'Schedule'!$J$14)))</f>
        <v>55133.22</v>
      </c>
      <c r="G169" s="8">
        <f>IF(A169="","",ROUND(C169-F169,2))</f>
        <v>856406.17</v>
      </c>
    </row>
    <row r="170" spans="1:7" x14ac:dyDescent="0.25">
      <c r="A170" s="12">
        <f>IF(A169="","",IF(G169&lt;=0,"",IF(A169&gt;='Schedule'!$C$6,"",A169+1)))</f>
        <v>167</v>
      </c>
      <c r="B170" s="11">
        <f>IF(A170="","",EDATE('Schedule'!$C$7,A170))</f>
        <v>51384</v>
      </c>
      <c r="C170" s="8">
        <f>IF(A170="","",G169)</f>
        <v>856406.17</v>
      </c>
      <c r="D170" s="8">
        <f>IF(A170="","",ROUND(E170+F170,2))</f>
        <v>67666.89</v>
      </c>
      <c r="E170" s="8">
        <f>IF(A170="","",ROUND(C170*'Schedule'!$C$5/12,2))</f>
        <v>11775.58</v>
      </c>
      <c r="F170" s="8">
        <f>IF(A170="","",IF(OR(A170='Schedule'!$C$6,IF('Schedule'!$C$8="Annuity",ROUND('Schedule'!$J$14-E170,2),'Schedule'!$J$14)&gt;C170),C170,IF('Schedule'!$C$8="Annuity",ROUND('Schedule'!$J$14-E170,2),'Schedule'!$J$14)))</f>
        <v>55891.31</v>
      </c>
      <c r="G170" s="8">
        <f>IF(A170="","",ROUND(C170-F170,2))</f>
        <v>800514.86</v>
      </c>
    </row>
    <row r="171" spans="1:7" x14ac:dyDescent="0.25">
      <c r="A171" s="12">
        <f>IF(A170="","",IF(G170&lt;=0,"",IF(A170&gt;='Schedule'!$C$6,"",A170+1)))</f>
        <v>168</v>
      </c>
      <c r="B171" s="11">
        <f>IF(A171="","",EDATE('Schedule'!$C$7,A171))</f>
        <v>51414</v>
      </c>
      <c r="C171" s="8">
        <f>IF(A171="","",G170)</f>
        <v>800514.86</v>
      </c>
      <c r="D171" s="8">
        <f>IF(A171="","",ROUND(E171+F171,2))</f>
        <v>67666.89</v>
      </c>
      <c r="E171" s="8">
        <f>IF(A171="","",ROUND(C171*'Schedule'!$C$5/12,2))</f>
        <v>11007.08</v>
      </c>
      <c r="F171" s="8">
        <f>IF(A171="","",IF(OR(A171='Schedule'!$C$6,IF('Schedule'!$C$8="Annuity",ROUND('Schedule'!$J$14-E171,2),'Schedule'!$J$14)&gt;C171),C171,IF('Schedule'!$C$8="Annuity",ROUND('Schedule'!$J$14-E171,2),'Schedule'!$J$14)))</f>
        <v>56659.81</v>
      </c>
      <c r="G171" s="8">
        <f>IF(A171="","",ROUND(C171-F171,2))</f>
        <v>743855.05</v>
      </c>
    </row>
    <row r="172" spans="1:7" x14ac:dyDescent="0.25">
      <c r="A172" s="12">
        <f>IF(A171="","",IF(G171&lt;=0,"",IF(A171&gt;='Schedule'!$C$6,"",A171+1)))</f>
        <v>169</v>
      </c>
      <c r="B172" s="11">
        <f>IF(A172="","",EDATE('Schedule'!$C$7,A172))</f>
        <v>51445</v>
      </c>
      <c r="C172" s="8">
        <f>IF(A172="","",G171)</f>
        <v>743855.05</v>
      </c>
      <c r="D172" s="8">
        <f>IF(A172="","",ROUND(E172+F172,2))</f>
        <v>67666.89</v>
      </c>
      <c r="E172" s="8">
        <f>IF(A172="","",ROUND(C172*'Schedule'!$C$5/12,2))</f>
        <v>10228.01</v>
      </c>
      <c r="F172" s="8">
        <f>IF(A172="","",IF(OR(A172='Schedule'!$C$6,IF('Schedule'!$C$8="Annuity",ROUND('Schedule'!$J$14-E172,2),'Schedule'!$J$14)&gt;C172),C172,IF('Schedule'!$C$8="Annuity",ROUND('Schedule'!$J$14-E172,2),'Schedule'!$J$14)))</f>
        <v>57438.88</v>
      </c>
      <c r="G172" s="8">
        <f>IF(A172="","",ROUND(C172-F172,2))</f>
        <v>686416.17</v>
      </c>
    </row>
    <row r="173" spans="1:7" x14ac:dyDescent="0.25">
      <c r="A173" s="12">
        <f>IF(A172="","",IF(G172&lt;=0,"",IF(A172&gt;='Schedule'!$C$6,"",A172+1)))</f>
        <v>170</v>
      </c>
      <c r="B173" s="11">
        <f>IF(A173="","",EDATE('Schedule'!$C$7,A173))</f>
        <v>51475</v>
      </c>
      <c r="C173" s="8">
        <f>IF(A173="","",G172)</f>
        <v>686416.17</v>
      </c>
      <c r="D173" s="8">
        <f>IF(A173="","",ROUND(E173+F173,2))</f>
        <v>67666.89</v>
      </c>
      <c r="E173" s="8">
        <f>IF(A173="","",ROUND(C173*'Schedule'!$C$5/12,2))</f>
        <v>9438.22</v>
      </c>
      <c r="F173" s="8">
        <f>IF(A173="","",IF(OR(A173='Schedule'!$C$6,IF('Schedule'!$C$8="Annuity",ROUND('Schedule'!$J$14-E173,2),'Schedule'!$J$14)&gt;C173),C173,IF('Schedule'!$C$8="Annuity",ROUND('Schedule'!$J$14-E173,2),'Schedule'!$J$14)))</f>
        <v>58228.67</v>
      </c>
      <c r="G173" s="8">
        <f>IF(A173="","",ROUND(C173-F173,2))</f>
        <v>628187.5</v>
      </c>
    </row>
    <row r="174" spans="1:7" x14ac:dyDescent="0.25">
      <c r="A174" s="12">
        <f>IF(A173="","",IF(G173&lt;=0,"",IF(A173&gt;='Schedule'!$C$6,"",A173+1)))</f>
        <v>171</v>
      </c>
      <c r="B174" s="11">
        <f>IF(A174="","",EDATE('Schedule'!$C$7,A174))</f>
        <v>51506</v>
      </c>
      <c r="C174" s="8">
        <f>IF(A174="","",G173)</f>
        <v>628187.5</v>
      </c>
      <c r="D174" s="8">
        <f>IF(A174="","",ROUND(E174+F174,2))</f>
        <v>67666.89</v>
      </c>
      <c r="E174" s="8">
        <f>IF(A174="","",ROUND(C174*'Schedule'!$C$5/12,2))</f>
        <v>8637.58</v>
      </c>
      <c r="F174" s="8">
        <f>IF(A174="","",IF(OR(A174='Schedule'!$C$6,IF('Schedule'!$C$8="Annuity",ROUND('Schedule'!$J$14-E174,2),'Schedule'!$J$14)&gt;C174),C174,IF('Schedule'!$C$8="Annuity",ROUND('Schedule'!$J$14-E174,2),'Schedule'!$J$14)))</f>
        <v>59029.31</v>
      </c>
      <c r="G174" s="8">
        <f>IF(A174="","",ROUND(C174-F174,2))</f>
        <v>569158.19</v>
      </c>
    </row>
    <row r="175" spans="1:7" x14ac:dyDescent="0.25">
      <c r="A175" s="12">
        <f>IF(A174="","",IF(G174&lt;=0,"",IF(A174&gt;='Schedule'!$C$6,"",A174+1)))</f>
        <v>172</v>
      </c>
      <c r="B175" s="11">
        <f>IF(A175="","",EDATE('Schedule'!$C$7,A175))</f>
        <v>51537</v>
      </c>
      <c r="C175" s="8">
        <f>IF(A175="","",G174)</f>
        <v>569158.19</v>
      </c>
      <c r="D175" s="8">
        <f>IF(A175="","",ROUND(E175+F175,2))</f>
        <v>67666.89</v>
      </c>
      <c r="E175" s="8">
        <f>IF(A175="","",ROUND(C175*'Schedule'!$C$5/12,2))</f>
        <v>7825.93</v>
      </c>
      <c r="F175" s="8">
        <f>IF(A175="","",IF(OR(A175='Schedule'!$C$6,IF('Schedule'!$C$8="Annuity",ROUND('Schedule'!$J$14-E175,2),'Schedule'!$J$14)&gt;C175),C175,IF('Schedule'!$C$8="Annuity",ROUND('Schedule'!$J$14-E175,2),'Schedule'!$J$14)))</f>
        <v>59840.96</v>
      </c>
      <c r="G175" s="8">
        <f>IF(A175="","",ROUND(C175-F175,2))</f>
        <v>509317.23</v>
      </c>
    </row>
    <row r="176" spans="1:7" x14ac:dyDescent="0.25">
      <c r="A176" s="12">
        <f>IF(A175="","",IF(G175&lt;=0,"",IF(A175&gt;='Schedule'!$C$6,"",A175+1)))</f>
        <v>173</v>
      </c>
      <c r="B176" s="11">
        <f>IF(A176="","",EDATE('Schedule'!$C$7,A176))</f>
        <v>51565</v>
      </c>
      <c r="C176" s="8">
        <f>IF(A176="","",G175)</f>
        <v>509317.23</v>
      </c>
      <c r="D176" s="8">
        <f>IF(A176="","",ROUND(E176+F176,2))</f>
        <v>67666.89</v>
      </c>
      <c r="E176" s="8">
        <f>IF(A176="","",ROUND(C176*'Schedule'!$C$5/12,2))</f>
        <v>7003.11</v>
      </c>
      <c r="F176" s="8">
        <f>IF(A176="","",IF(OR(A176='Schedule'!$C$6,IF('Schedule'!$C$8="Annuity",ROUND('Schedule'!$J$14-E176,2),'Schedule'!$J$14)&gt;C176),C176,IF('Schedule'!$C$8="Annuity",ROUND('Schedule'!$J$14-E176,2),'Schedule'!$J$14)))</f>
        <v>60663.78</v>
      </c>
      <c r="G176" s="8">
        <f>IF(A176="","",ROUND(C176-F176,2))</f>
        <v>448653.45</v>
      </c>
    </row>
    <row r="177" spans="1:7" x14ac:dyDescent="0.25">
      <c r="A177" s="12">
        <f>IF(A176="","",IF(G176&lt;=0,"",IF(A176&gt;='Schedule'!$C$6,"",A176+1)))</f>
        <v>174</v>
      </c>
      <c r="B177" s="11">
        <f>IF(A177="","",EDATE('Schedule'!$C$7,A177))</f>
        <v>51596</v>
      </c>
      <c r="C177" s="8">
        <f>IF(A177="","",G176)</f>
        <v>448653.45</v>
      </c>
      <c r="D177" s="8">
        <f>IF(A177="","",ROUND(E177+F177,2))</f>
        <v>67666.89</v>
      </c>
      <c r="E177" s="8">
        <f>IF(A177="","",ROUND(C177*'Schedule'!$C$5/12,2))</f>
        <v>6168.98</v>
      </c>
      <c r="F177" s="8">
        <f>IF(A177="","",IF(OR(A177='Schedule'!$C$6,IF('Schedule'!$C$8="Annuity",ROUND('Schedule'!$J$14-E177,2),'Schedule'!$J$14)&gt;C177),C177,IF('Schedule'!$C$8="Annuity",ROUND('Schedule'!$J$14-E177,2),'Schedule'!$J$14)))</f>
        <v>61497.91</v>
      </c>
      <c r="G177" s="8">
        <f>IF(A177="","",ROUND(C177-F177,2))</f>
        <v>387155.54</v>
      </c>
    </row>
    <row r="178" spans="1:7" x14ac:dyDescent="0.25">
      <c r="A178" s="12">
        <f>IF(A177="","",IF(G177&lt;=0,"",IF(A177&gt;='Schedule'!$C$6,"",A177+1)))</f>
        <v>175</v>
      </c>
      <c r="B178" s="11">
        <f>IF(A178="","",EDATE('Schedule'!$C$7,A178))</f>
        <v>51626</v>
      </c>
      <c r="C178" s="8">
        <f>IF(A178="","",G177)</f>
        <v>387155.54</v>
      </c>
      <c r="D178" s="8">
        <f>IF(A178="","",ROUND(E178+F178,2))</f>
        <v>67666.89</v>
      </c>
      <c r="E178" s="8">
        <f>IF(A178="","",ROUND(C178*'Schedule'!$C$5/12,2))</f>
        <v>5323.39</v>
      </c>
      <c r="F178" s="8">
        <f>IF(A178="","",IF(OR(A178='Schedule'!$C$6,IF('Schedule'!$C$8="Annuity",ROUND('Schedule'!$J$14-E178,2),'Schedule'!$J$14)&gt;C178),C178,IF('Schedule'!$C$8="Annuity",ROUND('Schedule'!$J$14-E178,2),'Schedule'!$J$14)))</f>
        <v>62343.5</v>
      </c>
      <c r="G178" s="8">
        <f>IF(A178="","",ROUND(C178-F178,2))</f>
        <v>324812.04</v>
      </c>
    </row>
    <row r="179" spans="1:7" x14ac:dyDescent="0.25">
      <c r="A179" s="12">
        <f>IF(A178="","",IF(G178&lt;=0,"",IF(A178&gt;='Schedule'!$C$6,"",A178+1)))</f>
        <v>176</v>
      </c>
      <c r="B179" s="11">
        <f>IF(A179="","",EDATE('Schedule'!$C$7,A179))</f>
        <v>51657</v>
      </c>
      <c r="C179" s="8">
        <f>IF(A179="","",G178)</f>
        <v>324812.04</v>
      </c>
      <c r="D179" s="8">
        <f>IF(A179="","",ROUND(E179+F179,2))</f>
        <v>67666.89</v>
      </c>
      <c r="E179" s="8">
        <f>IF(A179="","",ROUND(C179*'Schedule'!$C$5/12,2))</f>
        <v>4466.17</v>
      </c>
      <c r="F179" s="8">
        <f>IF(A179="","",IF(OR(A179='Schedule'!$C$6,IF('Schedule'!$C$8="Annuity",ROUND('Schedule'!$J$14-E179,2),'Schedule'!$J$14)&gt;C179),C179,IF('Schedule'!$C$8="Annuity",ROUND('Schedule'!$J$14-E179,2),'Schedule'!$J$14)))</f>
        <v>63200.72</v>
      </c>
      <c r="G179" s="8">
        <f>IF(A179="","",ROUND(C179-F179,2))</f>
        <v>261611.32</v>
      </c>
    </row>
    <row r="180" spans="1:7" x14ac:dyDescent="0.25">
      <c r="A180" s="12">
        <f>IF(A179="","",IF(G179&lt;=0,"",IF(A179&gt;='Schedule'!$C$6,"",A179+1)))</f>
        <v>177</v>
      </c>
      <c r="B180" s="11">
        <f>IF(A180="","",EDATE('Schedule'!$C$7,A180))</f>
        <v>51687</v>
      </c>
      <c r="C180" s="8">
        <f>IF(A180="","",G179)</f>
        <v>261611.32</v>
      </c>
      <c r="D180" s="8">
        <f>IF(A180="","",ROUND(E180+F180,2))</f>
        <v>67666.89</v>
      </c>
      <c r="E180" s="8">
        <f>IF(A180="","",ROUND(C180*'Schedule'!$C$5/12,2))</f>
        <v>3597.16</v>
      </c>
      <c r="F180" s="8">
        <f>IF(A180="","",IF(OR(A180='Schedule'!$C$6,IF('Schedule'!$C$8="Annuity",ROUND('Schedule'!$J$14-E180,2),'Schedule'!$J$14)&gt;C180),C180,IF('Schedule'!$C$8="Annuity",ROUND('Schedule'!$J$14-E180,2),'Schedule'!$J$14)))</f>
        <v>64069.73</v>
      </c>
      <c r="G180" s="8">
        <f>IF(A180="","",ROUND(C180-F180,2))</f>
        <v>197541.59</v>
      </c>
    </row>
    <row r="181" spans="1:7" x14ac:dyDescent="0.25">
      <c r="A181" s="12">
        <f>IF(A180="","",IF(G180&lt;=0,"",IF(A180&gt;='Schedule'!$C$6,"",A180+1)))</f>
        <v>178</v>
      </c>
      <c r="B181" s="11">
        <f>IF(A181="","",EDATE('Schedule'!$C$7,A181))</f>
        <v>51718</v>
      </c>
      <c r="C181" s="8">
        <f>IF(A181="","",G180)</f>
        <v>197541.59</v>
      </c>
      <c r="D181" s="8">
        <f>IF(A181="","",ROUND(E181+F181,2))</f>
        <v>67666.89</v>
      </c>
      <c r="E181" s="8">
        <f>IF(A181="","",ROUND(C181*'Schedule'!$C$5/12,2))</f>
        <v>2716.2</v>
      </c>
      <c r="F181" s="8">
        <f>IF(A181="","",IF(OR(A181='Schedule'!$C$6,IF('Schedule'!$C$8="Annuity",ROUND('Schedule'!$J$14-E181,2),'Schedule'!$J$14)&gt;C181),C181,IF('Schedule'!$C$8="Annuity",ROUND('Schedule'!$J$14-E181,2),'Schedule'!$J$14)))</f>
        <v>64950.69</v>
      </c>
      <c r="G181" s="8">
        <f>IF(A181="","",ROUND(C181-F181,2))</f>
        <v>132590.9</v>
      </c>
    </row>
    <row r="182" spans="1:7" x14ac:dyDescent="0.25">
      <c r="A182" s="12">
        <f>IF(A181="","",IF(G181&lt;=0,"",IF(A181&gt;='Schedule'!$C$6,"",A181+1)))</f>
        <v>179</v>
      </c>
      <c r="B182" s="11">
        <f>IF(A182="","",EDATE('Schedule'!$C$7,A182))</f>
        <v>51749</v>
      </c>
      <c r="C182" s="8">
        <f>IF(A182="","",G181)</f>
        <v>132590.9</v>
      </c>
      <c r="D182" s="8">
        <f>IF(A182="","",ROUND(E182+F182,2))</f>
        <v>67666.89</v>
      </c>
      <c r="E182" s="8">
        <f>IF(A182="","",ROUND(C182*'Schedule'!$C$5/12,2))</f>
        <v>1823.12</v>
      </c>
      <c r="F182" s="8">
        <f>IF(A182="","",IF(OR(A182='Schedule'!$C$6,IF('Schedule'!$C$8="Annuity",ROUND('Schedule'!$J$14-E182,2),'Schedule'!$J$14)&gt;C182),C182,IF('Schedule'!$C$8="Annuity",ROUND('Schedule'!$J$14-E182,2),'Schedule'!$J$14)))</f>
        <v>65843.77</v>
      </c>
      <c r="G182" s="8">
        <f>IF(A182="","",ROUND(C182-F182,2))</f>
        <v>66747.13</v>
      </c>
    </row>
    <row r="183" spans="1:7" x14ac:dyDescent="0.25">
      <c r="A183" s="12">
        <f>IF(A182="","",IF(G182&lt;=0,"",IF(A182&gt;='Schedule'!$C$6,"",A182+1)))</f>
        <v>180</v>
      </c>
      <c r="B183" s="11">
        <f>IF(A183="","",EDATE('Schedule'!$C$7,A183))</f>
        <v>51779</v>
      </c>
      <c r="C183" s="8">
        <f>IF(A183="","",G182)</f>
        <v>66747.13</v>
      </c>
      <c r="D183" s="8">
        <f>IF(A183="","",ROUND(E183+F183,2))</f>
        <v>67664.9</v>
      </c>
      <c r="E183" s="8">
        <f>IF(A183="","",ROUND(C183*'Schedule'!$C$5/12,2))</f>
        <v>917.77</v>
      </c>
      <c r="F183" s="8">
        <f>IF(A183="","",IF(OR(A183='Schedule'!$C$6,IF('Schedule'!$C$8="Annuity",ROUND('Schedule'!$J$14-E183,2),'Schedule'!$J$14)&gt;C183),C183,IF('Schedule'!$C$8="Annuity",ROUND('Schedule'!$J$14-E183,2),'Schedule'!$J$14)))</f>
        <v>66747.13</v>
      </c>
      <c r="G183" s="8">
        <f>IF(A183="","",ROUND(C183-F183,2))</f>
        <v>0</v>
      </c>
    </row>
    <row r="184" spans="1:7" x14ac:dyDescent="0.25">
      <c r="A184" s="12" t="str">
        <f>IF(A183="","",IF(G183&lt;=0,"",IF(A183&gt;='Schedule'!$C$6,"",A183+1)))</f>
        <v/>
      </c>
      <c r="B184" s="11" t="str">
        <f>IF(A184="","",EDATE('Schedule'!$C$7,A184))</f>
        <v/>
      </c>
      <c r="C184" s="8" t="str">
        <f>IF(A184="","",G183)</f>
        <v/>
      </c>
      <c r="D184" s="8" t="str">
        <f>IF(A184="","",ROUND(E184+F184,2))</f>
        <v/>
      </c>
      <c r="E184" s="8" t="str">
        <f>IF(A184="","",ROUND(C184*'Schedule'!$C$5/12,2))</f>
        <v/>
      </c>
      <c r="F184" s="8" t="str">
        <f>IF(A184="","",IF(OR(A184='Schedule'!$C$6,IF('Schedule'!$C$8="Annuity",ROUND('Schedule'!$J$14-E184,2),'Schedule'!$J$14)&gt;C184),C184,IF('Schedule'!$C$8="Annuity",ROUND('Schedule'!$J$14-E184,2),'Schedule'!$J$14)))</f>
        <v/>
      </c>
      <c r="G184" s="8" t="str">
        <f>IF(A184="","",ROUND(C184-F184,2))</f>
        <v/>
      </c>
    </row>
    <row r="185" spans="1:7" x14ac:dyDescent="0.25">
      <c r="A185" s="12" t="str">
        <f>IF(A184="","",IF(G184&lt;=0,"",IF(A184&gt;='Schedule'!$C$6,"",A184+1)))</f>
        <v/>
      </c>
      <c r="B185" s="11" t="str">
        <f>IF(A185="","",EDATE('Schedule'!$C$7,A185))</f>
        <v/>
      </c>
      <c r="C185" s="8" t="str">
        <f>IF(A185="","",G184)</f>
        <v/>
      </c>
      <c r="D185" s="8" t="str">
        <f>IF(A185="","",ROUND(E185+F185,2))</f>
        <v/>
      </c>
      <c r="E185" s="8" t="str">
        <f>IF(A185="","",ROUND(C185*'Schedule'!$C$5/12,2))</f>
        <v/>
      </c>
      <c r="F185" s="8" t="str">
        <f>IF(A185="","",IF(OR(A185='Schedule'!$C$6,IF('Schedule'!$C$8="Annuity",ROUND('Schedule'!$J$14-E185,2),'Schedule'!$J$14)&gt;C185),C185,IF('Schedule'!$C$8="Annuity",ROUND('Schedule'!$J$14-E185,2),'Schedule'!$J$14)))</f>
        <v/>
      </c>
      <c r="G185" s="8" t="str">
        <f>IF(A185="","",ROUND(C185-F185,2))</f>
        <v/>
      </c>
    </row>
    <row r="186" spans="1:7" x14ac:dyDescent="0.25">
      <c r="A186" s="12" t="str">
        <f>IF(A185="","",IF(G185&lt;=0,"",IF(A185&gt;='Schedule'!$C$6,"",A185+1)))</f>
        <v/>
      </c>
      <c r="B186" s="11" t="str">
        <f>IF(A186="","",EDATE('Schedule'!$C$7,A186))</f>
        <v/>
      </c>
      <c r="C186" s="8" t="str">
        <f>IF(A186="","",G185)</f>
        <v/>
      </c>
      <c r="D186" s="8" t="str">
        <f>IF(A186="","",ROUND(E186+F186,2))</f>
        <v/>
      </c>
      <c r="E186" s="8" t="str">
        <f>IF(A186="","",ROUND(C186*'Schedule'!$C$5/12,2))</f>
        <v/>
      </c>
      <c r="F186" s="8" t="str">
        <f>IF(A186="","",IF(OR(A186='Schedule'!$C$6,IF('Schedule'!$C$8="Annuity",ROUND('Schedule'!$J$14-E186,2),'Schedule'!$J$14)&gt;C186),C186,IF('Schedule'!$C$8="Annuity",ROUND('Schedule'!$J$14-E186,2),'Schedule'!$J$14)))</f>
        <v/>
      </c>
      <c r="G186" s="8" t="str">
        <f>IF(A186="","",ROUND(C186-F186,2))</f>
        <v/>
      </c>
    </row>
    <row r="187" spans="1:7" x14ac:dyDescent="0.25">
      <c r="A187" s="12" t="str">
        <f>IF(A186="","",IF(G186&lt;=0,"",IF(A186&gt;='Schedule'!$C$6,"",A186+1)))</f>
        <v/>
      </c>
      <c r="B187" s="11" t="str">
        <f>IF(A187="","",EDATE('Schedule'!$C$7,A187))</f>
        <v/>
      </c>
      <c r="C187" s="8" t="str">
        <f>IF(A187="","",G186)</f>
        <v/>
      </c>
      <c r="D187" s="8" t="str">
        <f>IF(A187="","",ROUND(E187+F187,2))</f>
        <v/>
      </c>
      <c r="E187" s="8" t="str">
        <f>IF(A187="","",ROUND(C187*'Schedule'!$C$5/12,2))</f>
        <v/>
      </c>
      <c r="F187" s="8" t="str">
        <f>IF(A187="","",IF(OR(A187='Schedule'!$C$6,IF('Schedule'!$C$8="Annuity",ROUND('Schedule'!$J$14-E187,2),'Schedule'!$J$14)&gt;C187),C187,IF('Schedule'!$C$8="Annuity",ROUND('Schedule'!$J$14-E187,2),'Schedule'!$J$14)))</f>
        <v/>
      </c>
      <c r="G187" s="8" t="str">
        <f>IF(A187="","",ROUND(C187-F187,2))</f>
        <v/>
      </c>
    </row>
    <row r="188" spans="1:7" x14ac:dyDescent="0.25">
      <c r="A188" s="12" t="str">
        <f>IF(A187="","",IF(G187&lt;=0,"",IF(A187&gt;='Schedule'!$C$6,"",A187+1)))</f>
        <v/>
      </c>
      <c r="B188" s="11" t="str">
        <f>IF(A188="","",EDATE('Schedule'!$C$7,A188))</f>
        <v/>
      </c>
      <c r="C188" s="8" t="str">
        <f>IF(A188="","",G187)</f>
        <v/>
      </c>
      <c r="D188" s="8" t="str">
        <f>IF(A188="","",ROUND(E188+F188,2))</f>
        <v/>
      </c>
      <c r="E188" s="8" t="str">
        <f>IF(A188="","",ROUND(C188*'Schedule'!$C$5/12,2))</f>
        <v/>
      </c>
      <c r="F188" s="8" t="str">
        <f>IF(A188="","",IF(OR(A188='Schedule'!$C$6,IF('Schedule'!$C$8="Annuity",ROUND('Schedule'!$J$14-E188,2),'Schedule'!$J$14)&gt;C188),C188,IF('Schedule'!$C$8="Annuity",ROUND('Schedule'!$J$14-E188,2),'Schedule'!$J$14)))</f>
        <v/>
      </c>
      <c r="G188" s="8" t="str">
        <f>IF(A188="","",ROUND(C188-F188,2))</f>
        <v/>
      </c>
    </row>
    <row r="189" spans="1:7" x14ac:dyDescent="0.25">
      <c r="A189" s="12" t="str">
        <f>IF(A188="","",IF(G188&lt;=0,"",IF(A188&gt;='Schedule'!$C$6,"",A188+1)))</f>
        <v/>
      </c>
      <c r="B189" s="11" t="str">
        <f>IF(A189="","",EDATE('Schedule'!$C$7,A189))</f>
        <v/>
      </c>
      <c r="C189" s="8" t="str">
        <f>IF(A189="","",G188)</f>
        <v/>
      </c>
      <c r="D189" s="8" t="str">
        <f>IF(A189="","",ROUND(E189+F189,2))</f>
        <v/>
      </c>
      <c r="E189" s="8" t="str">
        <f>IF(A189="","",ROUND(C189*'Schedule'!$C$5/12,2))</f>
        <v/>
      </c>
      <c r="F189" s="8" t="str">
        <f>IF(A189="","",IF(OR(A189='Schedule'!$C$6,IF('Schedule'!$C$8="Annuity",ROUND('Schedule'!$J$14-E189,2),'Schedule'!$J$14)&gt;C189),C189,IF('Schedule'!$C$8="Annuity",ROUND('Schedule'!$J$14-E189,2),'Schedule'!$J$14)))</f>
        <v/>
      </c>
      <c r="G189" s="8" t="str">
        <f>IF(A189="","",ROUND(C189-F189,2))</f>
        <v/>
      </c>
    </row>
    <row r="190" spans="1:7" x14ac:dyDescent="0.25">
      <c r="A190" s="12" t="str">
        <f>IF(A189="","",IF(G189&lt;=0,"",IF(A189&gt;='Schedule'!$C$6,"",A189+1)))</f>
        <v/>
      </c>
      <c r="B190" s="11" t="str">
        <f>IF(A190="","",EDATE('Schedule'!$C$7,A190))</f>
        <v/>
      </c>
      <c r="C190" s="8" t="str">
        <f>IF(A190="","",G189)</f>
        <v/>
      </c>
      <c r="D190" s="8" t="str">
        <f>IF(A190="","",ROUND(E190+F190,2))</f>
        <v/>
      </c>
      <c r="E190" s="8" t="str">
        <f>IF(A190="","",ROUND(C190*'Schedule'!$C$5/12,2))</f>
        <v/>
      </c>
      <c r="F190" s="8" t="str">
        <f>IF(A190="","",IF(OR(A190='Schedule'!$C$6,IF('Schedule'!$C$8="Annuity",ROUND('Schedule'!$J$14-E190,2),'Schedule'!$J$14)&gt;C190),C190,IF('Schedule'!$C$8="Annuity",ROUND('Schedule'!$J$14-E190,2),'Schedule'!$J$14)))</f>
        <v/>
      </c>
      <c r="G190" s="8" t="str">
        <f>IF(A190="","",ROUND(C190-F190,2))</f>
        <v/>
      </c>
    </row>
    <row r="191" spans="1:7" x14ac:dyDescent="0.25">
      <c r="A191" s="12" t="str">
        <f>IF(A190="","",IF(G190&lt;=0,"",IF(A190&gt;='Schedule'!$C$6,"",A190+1)))</f>
        <v/>
      </c>
      <c r="B191" s="11" t="str">
        <f>IF(A191="","",EDATE('Schedule'!$C$7,A191))</f>
        <v/>
      </c>
      <c r="C191" s="8" t="str">
        <f>IF(A191="","",G190)</f>
        <v/>
      </c>
      <c r="D191" s="8" t="str">
        <f>IF(A191="","",ROUND(E191+F191,2))</f>
        <v/>
      </c>
      <c r="E191" s="8" t="str">
        <f>IF(A191="","",ROUND(C191*'Schedule'!$C$5/12,2))</f>
        <v/>
      </c>
      <c r="F191" s="8" t="str">
        <f>IF(A191="","",IF(OR(A191='Schedule'!$C$6,IF('Schedule'!$C$8="Annuity",ROUND('Schedule'!$J$14-E191,2),'Schedule'!$J$14)&gt;C191),C191,IF('Schedule'!$C$8="Annuity",ROUND('Schedule'!$J$14-E191,2),'Schedule'!$J$14)))</f>
        <v/>
      </c>
      <c r="G191" s="8" t="str">
        <f>IF(A191="","",ROUND(C191-F191,2))</f>
        <v/>
      </c>
    </row>
    <row r="192" spans="1:7" x14ac:dyDescent="0.25">
      <c r="A192" s="12" t="str">
        <f>IF(A191="","",IF(G191&lt;=0,"",IF(A191&gt;='Schedule'!$C$6,"",A191+1)))</f>
        <v/>
      </c>
      <c r="B192" s="11" t="str">
        <f>IF(A192="","",EDATE('Schedule'!$C$7,A192))</f>
        <v/>
      </c>
      <c r="C192" s="8" t="str">
        <f>IF(A192="","",G191)</f>
        <v/>
      </c>
      <c r="D192" s="8" t="str">
        <f>IF(A192="","",ROUND(E192+F192,2))</f>
        <v/>
      </c>
      <c r="E192" s="8" t="str">
        <f>IF(A192="","",ROUND(C192*'Schedule'!$C$5/12,2))</f>
        <v/>
      </c>
      <c r="F192" s="8" t="str">
        <f>IF(A192="","",IF(OR(A192='Schedule'!$C$6,IF('Schedule'!$C$8="Annuity",ROUND('Schedule'!$J$14-E192,2),'Schedule'!$J$14)&gt;C192),C192,IF('Schedule'!$C$8="Annuity",ROUND('Schedule'!$J$14-E192,2),'Schedule'!$J$14)))</f>
        <v/>
      </c>
      <c r="G192" s="8" t="str">
        <f>IF(A192="","",ROUND(C192-F192,2))</f>
        <v/>
      </c>
    </row>
    <row r="193" spans="1:7" x14ac:dyDescent="0.25">
      <c r="A193" s="12" t="str">
        <f>IF(A192="","",IF(G192&lt;=0,"",IF(A192&gt;='Schedule'!$C$6,"",A192+1)))</f>
        <v/>
      </c>
      <c r="B193" s="11" t="str">
        <f>IF(A193="","",EDATE('Schedule'!$C$7,A193))</f>
        <v/>
      </c>
      <c r="C193" s="8" t="str">
        <f>IF(A193="","",G192)</f>
        <v/>
      </c>
      <c r="D193" s="8" t="str">
        <f>IF(A193="","",ROUND(E193+F193,2))</f>
        <v/>
      </c>
      <c r="E193" s="8" t="str">
        <f>IF(A193="","",ROUND(C193*'Schedule'!$C$5/12,2))</f>
        <v/>
      </c>
      <c r="F193" s="8" t="str">
        <f>IF(A193="","",IF(OR(A193='Schedule'!$C$6,IF('Schedule'!$C$8="Annuity",ROUND('Schedule'!$J$14-E193,2),'Schedule'!$J$14)&gt;C193),C193,IF('Schedule'!$C$8="Annuity",ROUND('Schedule'!$J$14-E193,2),'Schedule'!$J$14)))</f>
        <v/>
      </c>
      <c r="G193" s="8" t="str">
        <f>IF(A193="","",ROUND(C193-F193,2))</f>
        <v/>
      </c>
    </row>
    <row r="194" spans="1:7" x14ac:dyDescent="0.25">
      <c r="A194" s="12" t="str">
        <f>IF(A193="","",IF(G193&lt;=0,"",IF(A193&gt;='Schedule'!$C$6,"",A193+1)))</f>
        <v/>
      </c>
      <c r="B194" s="11" t="str">
        <f>IF(A194="","",EDATE('Schedule'!$C$7,A194))</f>
        <v/>
      </c>
      <c r="C194" s="8" t="str">
        <f>IF(A194="","",G193)</f>
        <v/>
      </c>
      <c r="D194" s="8" t="str">
        <f>IF(A194="","",ROUND(E194+F194,2))</f>
        <v/>
      </c>
      <c r="E194" s="8" t="str">
        <f>IF(A194="","",ROUND(C194*'Schedule'!$C$5/12,2))</f>
        <v/>
      </c>
      <c r="F194" s="8" t="str">
        <f>IF(A194="","",IF(OR(A194='Schedule'!$C$6,IF('Schedule'!$C$8="Annuity",ROUND('Schedule'!$J$14-E194,2),'Schedule'!$J$14)&gt;C194),C194,IF('Schedule'!$C$8="Annuity",ROUND('Schedule'!$J$14-E194,2),'Schedule'!$J$14)))</f>
        <v/>
      </c>
      <c r="G194" s="8" t="str">
        <f>IF(A194="","",ROUND(C194-F194,2))</f>
        <v/>
      </c>
    </row>
    <row r="195" spans="1:7" x14ac:dyDescent="0.25">
      <c r="A195" s="12" t="str">
        <f>IF(A194="","",IF(G194&lt;=0,"",IF(A194&gt;='Schedule'!$C$6,"",A194+1)))</f>
        <v/>
      </c>
      <c r="B195" s="11" t="str">
        <f>IF(A195="","",EDATE('Schedule'!$C$7,A195))</f>
        <v/>
      </c>
      <c r="C195" s="8" t="str">
        <f>IF(A195="","",G194)</f>
        <v/>
      </c>
      <c r="D195" s="8" t="str">
        <f>IF(A195="","",ROUND(E195+F195,2))</f>
        <v/>
      </c>
      <c r="E195" s="8" t="str">
        <f>IF(A195="","",ROUND(C195*'Schedule'!$C$5/12,2))</f>
        <v/>
      </c>
      <c r="F195" s="8" t="str">
        <f>IF(A195="","",IF(OR(A195='Schedule'!$C$6,IF('Schedule'!$C$8="Annuity",ROUND('Schedule'!$J$14-E195,2),'Schedule'!$J$14)&gt;C195),C195,IF('Schedule'!$C$8="Annuity",ROUND('Schedule'!$J$14-E195,2),'Schedule'!$J$14)))</f>
        <v/>
      </c>
      <c r="G195" s="8" t="str">
        <f>IF(A195="","",ROUND(C195-F195,2))</f>
        <v/>
      </c>
    </row>
    <row r="196" spans="1:7" x14ac:dyDescent="0.25">
      <c r="A196" s="12" t="str">
        <f>IF(A195="","",IF(G195&lt;=0,"",IF(A195&gt;='Schedule'!$C$6,"",A195+1)))</f>
        <v/>
      </c>
      <c r="B196" s="11" t="str">
        <f>IF(A196="","",EDATE('Schedule'!$C$7,A196))</f>
        <v/>
      </c>
      <c r="C196" s="8" t="str">
        <f>IF(A196="","",G195)</f>
        <v/>
      </c>
      <c r="D196" s="8" t="str">
        <f>IF(A196="","",ROUND(E196+F196,2))</f>
        <v/>
      </c>
      <c r="E196" s="8" t="str">
        <f>IF(A196="","",ROUND(C196*'Schedule'!$C$5/12,2))</f>
        <v/>
      </c>
      <c r="F196" s="8" t="str">
        <f>IF(A196="","",IF(OR(A196='Schedule'!$C$6,IF('Schedule'!$C$8="Annuity",ROUND('Schedule'!$J$14-E196,2),'Schedule'!$J$14)&gt;C196),C196,IF('Schedule'!$C$8="Annuity",ROUND('Schedule'!$J$14-E196,2),'Schedule'!$J$14)))</f>
        <v/>
      </c>
      <c r="G196" s="8" t="str">
        <f>IF(A196="","",ROUND(C196-F196,2))</f>
        <v/>
      </c>
    </row>
    <row r="197" spans="1:7" x14ac:dyDescent="0.25">
      <c r="A197" s="12" t="str">
        <f>IF(A196="","",IF(G196&lt;=0,"",IF(A196&gt;='Schedule'!$C$6,"",A196+1)))</f>
        <v/>
      </c>
      <c r="B197" s="11" t="str">
        <f>IF(A197="","",EDATE('Schedule'!$C$7,A197))</f>
        <v/>
      </c>
      <c r="C197" s="8" t="str">
        <f>IF(A197="","",G196)</f>
        <v/>
      </c>
      <c r="D197" s="8" t="str">
        <f>IF(A197="","",ROUND(E197+F197,2))</f>
        <v/>
      </c>
      <c r="E197" s="8" t="str">
        <f>IF(A197="","",ROUND(C197*'Schedule'!$C$5/12,2))</f>
        <v/>
      </c>
      <c r="F197" s="8" t="str">
        <f>IF(A197="","",IF(OR(A197='Schedule'!$C$6,IF('Schedule'!$C$8="Annuity",ROUND('Schedule'!$J$14-E197,2),'Schedule'!$J$14)&gt;C197),C197,IF('Schedule'!$C$8="Annuity",ROUND('Schedule'!$J$14-E197,2),'Schedule'!$J$14)))</f>
        <v/>
      </c>
      <c r="G197" s="8" t="str">
        <f>IF(A197="","",ROUND(C197-F197,2))</f>
        <v/>
      </c>
    </row>
    <row r="198" spans="1:7" x14ac:dyDescent="0.25">
      <c r="A198" s="12" t="str">
        <f>IF(A197="","",IF(G197&lt;=0,"",IF(A197&gt;='Schedule'!$C$6,"",A197+1)))</f>
        <v/>
      </c>
      <c r="B198" s="11" t="str">
        <f>IF(A198="","",EDATE('Schedule'!$C$7,A198))</f>
        <v/>
      </c>
      <c r="C198" s="8" t="str">
        <f>IF(A198="","",G197)</f>
        <v/>
      </c>
      <c r="D198" s="8" t="str">
        <f>IF(A198="","",ROUND(E198+F198,2))</f>
        <v/>
      </c>
      <c r="E198" s="8" t="str">
        <f>IF(A198="","",ROUND(C198*'Schedule'!$C$5/12,2))</f>
        <v/>
      </c>
      <c r="F198" s="8" t="str">
        <f>IF(A198="","",IF(OR(A198='Schedule'!$C$6,IF('Schedule'!$C$8="Annuity",ROUND('Schedule'!$J$14-E198,2),'Schedule'!$J$14)&gt;C198),C198,IF('Schedule'!$C$8="Annuity",ROUND('Schedule'!$J$14-E198,2),'Schedule'!$J$14)))</f>
        <v/>
      </c>
      <c r="G198" s="8" t="str">
        <f>IF(A198="","",ROUND(C198-F198,2))</f>
        <v/>
      </c>
    </row>
    <row r="199" spans="1:7" x14ac:dyDescent="0.25">
      <c r="A199" s="12" t="str">
        <f>IF(A198="","",IF(G198&lt;=0,"",IF(A198&gt;='Schedule'!$C$6,"",A198+1)))</f>
        <v/>
      </c>
      <c r="B199" s="11" t="str">
        <f>IF(A199="","",EDATE('Schedule'!$C$7,A199))</f>
        <v/>
      </c>
      <c r="C199" s="8" t="str">
        <f>IF(A199="","",G198)</f>
        <v/>
      </c>
      <c r="D199" s="8" t="str">
        <f>IF(A199="","",ROUND(E199+F199,2))</f>
        <v/>
      </c>
      <c r="E199" s="8" t="str">
        <f>IF(A199="","",ROUND(C199*'Schedule'!$C$5/12,2))</f>
        <v/>
      </c>
      <c r="F199" s="8" t="str">
        <f>IF(A199="","",IF(OR(A199='Schedule'!$C$6,IF('Schedule'!$C$8="Annuity",ROUND('Schedule'!$J$14-E199,2),'Schedule'!$J$14)&gt;C199),C199,IF('Schedule'!$C$8="Annuity",ROUND('Schedule'!$J$14-E199,2),'Schedule'!$J$14)))</f>
        <v/>
      </c>
      <c r="G199" s="8" t="str">
        <f>IF(A199="","",ROUND(C199-F199,2))</f>
        <v/>
      </c>
    </row>
    <row r="200" spans="1:7" x14ac:dyDescent="0.25">
      <c r="A200" s="12" t="str">
        <f>IF(A199="","",IF(G199&lt;=0,"",IF(A199&gt;='Schedule'!$C$6,"",A199+1)))</f>
        <v/>
      </c>
      <c r="B200" s="11" t="str">
        <f>IF(A200="","",EDATE('Schedule'!$C$7,A200))</f>
        <v/>
      </c>
      <c r="C200" s="8" t="str">
        <f>IF(A200="","",G199)</f>
        <v/>
      </c>
      <c r="D200" s="8" t="str">
        <f>IF(A200="","",ROUND(E200+F200,2))</f>
        <v/>
      </c>
      <c r="E200" s="8" t="str">
        <f>IF(A200="","",ROUND(C200*'Schedule'!$C$5/12,2))</f>
        <v/>
      </c>
      <c r="F200" s="8" t="str">
        <f>IF(A200="","",IF(OR(A200='Schedule'!$C$6,IF('Schedule'!$C$8="Annuity",ROUND('Schedule'!$J$14-E200,2),'Schedule'!$J$14)&gt;C200),C200,IF('Schedule'!$C$8="Annuity",ROUND('Schedule'!$J$14-E200,2),'Schedule'!$J$14)))</f>
        <v/>
      </c>
      <c r="G200" s="8" t="str">
        <f>IF(A200="","",ROUND(C200-F200,2))</f>
        <v/>
      </c>
    </row>
    <row r="201" spans="1:7" x14ac:dyDescent="0.25">
      <c r="A201" s="12" t="str">
        <f>IF(A200="","",IF(G200&lt;=0,"",IF(A200&gt;='Schedule'!$C$6,"",A200+1)))</f>
        <v/>
      </c>
      <c r="B201" s="11" t="str">
        <f>IF(A201="","",EDATE('Schedule'!$C$7,A201))</f>
        <v/>
      </c>
      <c r="C201" s="8" t="str">
        <f>IF(A201="","",G200)</f>
        <v/>
      </c>
      <c r="D201" s="8" t="str">
        <f>IF(A201="","",ROUND(E201+F201,2))</f>
        <v/>
      </c>
      <c r="E201" s="8" t="str">
        <f>IF(A201="","",ROUND(C201*'Schedule'!$C$5/12,2))</f>
        <v/>
      </c>
      <c r="F201" s="8" t="str">
        <f>IF(A201="","",IF(OR(A201='Schedule'!$C$6,IF('Schedule'!$C$8="Annuity",ROUND('Schedule'!$J$14-E201,2),'Schedule'!$J$14)&gt;C201),C201,IF('Schedule'!$C$8="Annuity",ROUND('Schedule'!$J$14-E201,2),'Schedule'!$J$14)))</f>
        <v/>
      </c>
      <c r="G201" s="8" t="str">
        <f>IF(A201="","",ROUND(C201-F201,2))</f>
        <v/>
      </c>
    </row>
    <row r="202" spans="1:7" x14ac:dyDescent="0.25">
      <c r="A202" s="12" t="str">
        <f>IF(A201="","",IF(G201&lt;=0,"",IF(A201&gt;='Schedule'!$C$6,"",A201+1)))</f>
        <v/>
      </c>
      <c r="B202" s="11" t="str">
        <f>IF(A202="","",EDATE('Schedule'!$C$7,A202))</f>
        <v/>
      </c>
      <c r="C202" s="8" t="str">
        <f>IF(A202="","",G201)</f>
        <v/>
      </c>
      <c r="D202" s="8" t="str">
        <f>IF(A202="","",ROUND(E202+F202,2))</f>
        <v/>
      </c>
      <c r="E202" s="8" t="str">
        <f>IF(A202="","",ROUND(C202*'Schedule'!$C$5/12,2))</f>
        <v/>
      </c>
      <c r="F202" s="8" t="str">
        <f>IF(A202="","",IF(OR(A202='Schedule'!$C$6,IF('Schedule'!$C$8="Annuity",ROUND('Schedule'!$J$14-E202,2),'Schedule'!$J$14)&gt;C202),C202,IF('Schedule'!$C$8="Annuity",ROUND('Schedule'!$J$14-E202,2),'Schedule'!$J$14)))</f>
        <v/>
      </c>
      <c r="G202" s="8" t="str">
        <f>IF(A202="","",ROUND(C202-F202,2))</f>
        <v/>
      </c>
    </row>
    <row r="203" spans="1:7" x14ac:dyDescent="0.25">
      <c r="A203" s="12" t="str">
        <f>IF(A202="","",IF(G202&lt;=0,"",IF(A202&gt;='Schedule'!$C$6,"",A202+1)))</f>
        <v/>
      </c>
      <c r="B203" s="11" t="str">
        <f>IF(A203="","",EDATE('Schedule'!$C$7,A203))</f>
        <v/>
      </c>
      <c r="C203" s="8" t="str">
        <f>IF(A203="","",G202)</f>
        <v/>
      </c>
      <c r="D203" s="8" t="str">
        <f>IF(A203="","",ROUND(E203+F203,2))</f>
        <v/>
      </c>
      <c r="E203" s="8" t="str">
        <f>IF(A203="","",ROUND(C203*'Schedule'!$C$5/12,2))</f>
        <v/>
      </c>
      <c r="F203" s="8" t="str">
        <f>IF(A203="","",IF(OR(A203='Schedule'!$C$6,IF('Schedule'!$C$8="Annuity",ROUND('Schedule'!$J$14-E203,2),'Schedule'!$J$14)&gt;C203),C203,IF('Schedule'!$C$8="Annuity",ROUND('Schedule'!$J$14-E203,2),'Schedule'!$J$14)))</f>
        <v/>
      </c>
      <c r="G203" s="8" t="str">
        <f>IF(A203="","",ROUND(C203-F203,2))</f>
        <v/>
      </c>
    </row>
    <row r="204" spans="1:7" x14ac:dyDescent="0.25">
      <c r="A204" s="12" t="str">
        <f>IF(A203="","",IF(G203&lt;=0,"",IF(A203&gt;='Schedule'!$C$6,"",A203+1)))</f>
        <v/>
      </c>
      <c r="B204" s="11" t="str">
        <f>IF(A204="","",EDATE('Schedule'!$C$7,A204))</f>
        <v/>
      </c>
      <c r="C204" s="8" t="str">
        <f>IF(A204="","",G203)</f>
        <v/>
      </c>
      <c r="D204" s="8" t="str">
        <f>IF(A204="","",ROUND(E204+F204,2))</f>
        <v/>
      </c>
      <c r="E204" s="8" t="str">
        <f>IF(A204="","",ROUND(C204*'Schedule'!$C$5/12,2))</f>
        <v/>
      </c>
      <c r="F204" s="8" t="str">
        <f>IF(A204="","",IF(OR(A204='Schedule'!$C$6,IF('Schedule'!$C$8="Annuity",ROUND('Schedule'!$J$14-E204,2),'Schedule'!$J$14)&gt;C204),C204,IF('Schedule'!$C$8="Annuity",ROUND('Schedule'!$J$14-E204,2),'Schedule'!$J$14)))</f>
        <v/>
      </c>
      <c r="G204" s="8" t="str">
        <f>IF(A204="","",ROUND(C204-F204,2))</f>
        <v/>
      </c>
    </row>
    <row r="205" spans="1:7" x14ac:dyDescent="0.25">
      <c r="A205" s="12" t="str">
        <f>IF(A204="","",IF(G204&lt;=0,"",IF(A204&gt;='Schedule'!$C$6,"",A204+1)))</f>
        <v/>
      </c>
      <c r="B205" s="11" t="str">
        <f>IF(A205="","",EDATE('Schedule'!$C$7,A205))</f>
        <v/>
      </c>
      <c r="C205" s="8" t="str">
        <f>IF(A205="","",G204)</f>
        <v/>
      </c>
      <c r="D205" s="8" t="str">
        <f>IF(A205="","",ROUND(E205+F205,2))</f>
        <v/>
      </c>
      <c r="E205" s="8" t="str">
        <f>IF(A205="","",ROUND(C205*'Schedule'!$C$5/12,2))</f>
        <v/>
      </c>
      <c r="F205" s="8" t="str">
        <f>IF(A205="","",IF(OR(A205='Schedule'!$C$6,IF('Schedule'!$C$8="Annuity",ROUND('Schedule'!$J$14-E205,2),'Schedule'!$J$14)&gt;C205),C205,IF('Schedule'!$C$8="Annuity",ROUND('Schedule'!$J$14-E205,2),'Schedule'!$J$14)))</f>
        <v/>
      </c>
      <c r="G205" s="8" t="str">
        <f>IF(A205="","",ROUND(C205-F205,2))</f>
        <v/>
      </c>
    </row>
    <row r="206" spans="1:7" x14ac:dyDescent="0.25">
      <c r="A206" s="12" t="str">
        <f>IF(A205="","",IF(G205&lt;=0,"",IF(A205&gt;='Schedule'!$C$6,"",A205+1)))</f>
        <v/>
      </c>
      <c r="B206" s="11" t="str">
        <f>IF(A206="","",EDATE('Schedule'!$C$7,A206))</f>
        <v/>
      </c>
      <c r="C206" s="8" t="str">
        <f>IF(A206="","",G205)</f>
        <v/>
      </c>
      <c r="D206" s="8" t="str">
        <f>IF(A206="","",ROUND(E206+F206,2))</f>
        <v/>
      </c>
      <c r="E206" s="8" t="str">
        <f>IF(A206="","",ROUND(C206*'Schedule'!$C$5/12,2))</f>
        <v/>
      </c>
      <c r="F206" s="8" t="str">
        <f>IF(A206="","",IF(OR(A206='Schedule'!$C$6,IF('Schedule'!$C$8="Annuity",ROUND('Schedule'!$J$14-E206,2),'Schedule'!$J$14)&gt;C206),C206,IF('Schedule'!$C$8="Annuity",ROUND('Schedule'!$J$14-E206,2),'Schedule'!$J$14)))</f>
        <v/>
      </c>
      <c r="G206" s="8" t="str">
        <f>IF(A206="","",ROUND(C206-F206,2))</f>
        <v/>
      </c>
    </row>
    <row r="207" spans="1:7" x14ac:dyDescent="0.25">
      <c r="A207" s="12" t="str">
        <f>IF(A206="","",IF(G206&lt;=0,"",IF(A206&gt;='Schedule'!$C$6,"",A206+1)))</f>
        <v/>
      </c>
      <c r="B207" s="11" t="str">
        <f>IF(A207="","",EDATE('Schedule'!$C$7,A207))</f>
        <v/>
      </c>
      <c r="C207" s="8" t="str">
        <f>IF(A207="","",G206)</f>
        <v/>
      </c>
      <c r="D207" s="8" t="str">
        <f>IF(A207="","",ROUND(E207+F207,2))</f>
        <v/>
      </c>
      <c r="E207" s="8" t="str">
        <f>IF(A207="","",ROUND(C207*'Schedule'!$C$5/12,2))</f>
        <v/>
      </c>
      <c r="F207" s="8" t="str">
        <f>IF(A207="","",IF(OR(A207='Schedule'!$C$6,IF('Schedule'!$C$8="Annuity",ROUND('Schedule'!$J$14-E207,2),'Schedule'!$J$14)&gt;C207),C207,IF('Schedule'!$C$8="Annuity",ROUND('Schedule'!$J$14-E207,2),'Schedule'!$J$14)))</f>
        <v/>
      </c>
      <c r="G207" s="8" t="str">
        <f>IF(A207="","",ROUND(C207-F207,2))</f>
        <v/>
      </c>
    </row>
    <row r="208" spans="1:7" x14ac:dyDescent="0.25">
      <c r="A208" s="12" t="str">
        <f>IF(A207="","",IF(G207&lt;=0,"",IF(A207&gt;='Schedule'!$C$6,"",A207+1)))</f>
        <v/>
      </c>
      <c r="B208" s="11" t="str">
        <f>IF(A208="","",EDATE('Schedule'!$C$7,A208))</f>
        <v/>
      </c>
      <c r="C208" s="8" t="str">
        <f>IF(A208="","",G207)</f>
        <v/>
      </c>
      <c r="D208" s="8" t="str">
        <f>IF(A208="","",ROUND(E208+F208,2))</f>
        <v/>
      </c>
      <c r="E208" s="8" t="str">
        <f>IF(A208="","",ROUND(C208*'Schedule'!$C$5/12,2))</f>
        <v/>
      </c>
      <c r="F208" s="8" t="str">
        <f>IF(A208="","",IF(OR(A208='Schedule'!$C$6,IF('Schedule'!$C$8="Annuity",ROUND('Schedule'!$J$14-E208,2),'Schedule'!$J$14)&gt;C208),C208,IF('Schedule'!$C$8="Annuity",ROUND('Schedule'!$J$14-E208,2),'Schedule'!$J$14)))</f>
        <v/>
      </c>
      <c r="G208" s="8" t="str">
        <f>IF(A208="","",ROUND(C208-F208,2))</f>
        <v/>
      </c>
    </row>
    <row r="209" spans="1:7" x14ac:dyDescent="0.25">
      <c r="A209" s="12" t="str">
        <f>IF(A208="","",IF(G208&lt;=0,"",IF(A208&gt;='Schedule'!$C$6,"",A208+1)))</f>
        <v/>
      </c>
      <c r="B209" s="11" t="str">
        <f>IF(A209="","",EDATE('Schedule'!$C$7,A209))</f>
        <v/>
      </c>
      <c r="C209" s="8" t="str">
        <f>IF(A209="","",G208)</f>
        <v/>
      </c>
      <c r="D209" s="8" t="str">
        <f>IF(A209="","",ROUND(E209+F209,2))</f>
        <v/>
      </c>
      <c r="E209" s="8" t="str">
        <f>IF(A209="","",ROUND(C209*'Schedule'!$C$5/12,2))</f>
        <v/>
      </c>
      <c r="F209" s="8" t="str">
        <f>IF(A209="","",IF(OR(A209='Schedule'!$C$6,IF('Schedule'!$C$8="Annuity",ROUND('Schedule'!$J$14-E209,2),'Schedule'!$J$14)&gt;C209),C209,IF('Schedule'!$C$8="Annuity",ROUND('Schedule'!$J$14-E209,2),'Schedule'!$J$14)))</f>
        <v/>
      </c>
      <c r="G209" s="8" t="str">
        <f>IF(A209="","",ROUND(C209-F209,2))</f>
        <v/>
      </c>
    </row>
    <row r="210" spans="1:7" x14ac:dyDescent="0.25">
      <c r="A210" s="12" t="str">
        <f>IF(A209="","",IF(G209&lt;=0,"",IF(A209&gt;='Schedule'!$C$6,"",A209+1)))</f>
        <v/>
      </c>
      <c r="B210" s="11" t="str">
        <f>IF(A210="","",EDATE('Schedule'!$C$7,A210))</f>
        <v/>
      </c>
      <c r="C210" s="8" t="str">
        <f>IF(A210="","",G209)</f>
        <v/>
      </c>
      <c r="D210" s="8" t="str">
        <f>IF(A210="","",ROUND(E210+F210,2))</f>
        <v/>
      </c>
      <c r="E210" s="8" t="str">
        <f>IF(A210="","",ROUND(C210*'Schedule'!$C$5/12,2))</f>
        <v/>
      </c>
      <c r="F210" s="8" t="str">
        <f>IF(A210="","",IF(OR(A210='Schedule'!$C$6,IF('Schedule'!$C$8="Annuity",ROUND('Schedule'!$J$14-E210,2),'Schedule'!$J$14)&gt;C210),C210,IF('Schedule'!$C$8="Annuity",ROUND('Schedule'!$J$14-E210,2),'Schedule'!$J$14)))</f>
        <v/>
      </c>
      <c r="G210" s="8" t="str">
        <f>IF(A210="","",ROUND(C210-F210,2))</f>
        <v/>
      </c>
    </row>
    <row r="211" spans="1:7" x14ac:dyDescent="0.25">
      <c r="A211" s="12" t="str">
        <f>IF(A210="","",IF(G210&lt;=0,"",IF(A210&gt;='Schedule'!$C$6,"",A210+1)))</f>
        <v/>
      </c>
      <c r="B211" s="11" t="str">
        <f>IF(A211="","",EDATE('Schedule'!$C$7,A211))</f>
        <v/>
      </c>
      <c r="C211" s="8" t="str">
        <f>IF(A211="","",G210)</f>
        <v/>
      </c>
      <c r="D211" s="8" t="str">
        <f>IF(A211="","",ROUND(E211+F211,2))</f>
        <v/>
      </c>
      <c r="E211" s="8" t="str">
        <f>IF(A211="","",ROUND(C211*'Schedule'!$C$5/12,2))</f>
        <v/>
      </c>
      <c r="F211" s="8" t="str">
        <f>IF(A211="","",IF(OR(A211='Schedule'!$C$6,IF('Schedule'!$C$8="Annuity",ROUND('Schedule'!$J$14-E211,2),'Schedule'!$J$14)&gt;C211),C211,IF('Schedule'!$C$8="Annuity",ROUND('Schedule'!$J$14-E211,2),'Schedule'!$J$14)))</f>
        <v/>
      </c>
      <c r="G211" s="8" t="str">
        <f>IF(A211="","",ROUND(C211-F211,2))</f>
        <v/>
      </c>
    </row>
    <row r="212" spans="1:7" x14ac:dyDescent="0.25">
      <c r="A212" s="12" t="str">
        <f>IF(A211="","",IF(G211&lt;=0,"",IF(A211&gt;='Schedule'!$C$6,"",A211+1)))</f>
        <v/>
      </c>
      <c r="B212" s="11" t="str">
        <f>IF(A212="","",EDATE('Schedule'!$C$7,A212))</f>
        <v/>
      </c>
      <c r="C212" s="8" t="str">
        <f>IF(A212="","",G211)</f>
        <v/>
      </c>
      <c r="D212" s="8" t="str">
        <f>IF(A212="","",ROUND(E212+F212,2))</f>
        <v/>
      </c>
      <c r="E212" s="8" t="str">
        <f>IF(A212="","",ROUND(C212*'Schedule'!$C$5/12,2))</f>
        <v/>
      </c>
      <c r="F212" s="8" t="str">
        <f>IF(A212="","",IF(OR(A212='Schedule'!$C$6,IF('Schedule'!$C$8="Annuity",ROUND('Schedule'!$J$14-E212,2),'Schedule'!$J$14)&gt;C212),C212,IF('Schedule'!$C$8="Annuity",ROUND('Schedule'!$J$14-E212,2),'Schedule'!$J$14)))</f>
        <v/>
      </c>
      <c r="G212" s="8" t="str">
        <f>IF(A212="","",ROUND(C212-F212,2))</f>
        <v/>
      </c>
    </row>
    <row r="213" spans="1:7" x14ac:dyDescent="0.25">
      <c r="A213" s="12" t="str">
        <f>IF(A212="","",IF(G212&lt;=0,"",IF(A212&gt;='Schedule'!$C$6,"",A212+1)))</f>
        <v/>
      </c>
      <c r="B213" s="11" t="str">
        <f>IF(A213="","",EDATE('Schedule'!$C$7,A213))</f>
        <v/>
      </c>
      <c r="C213" s="8" t="str">
        <f>IF(A213="","",G212)</f>
        <v/>
      </c>
      <c r="D213" s="8" t="str">
        <f>IF(A213="","",ROUND(E213+F213,2))</f>
        <v/>
      </c>
      <c r="E213" s="8" t="str">
        <f>IF(A213="","",ROUND(C213*'Schedule'!$C$5/12,2))</f>
        <v/>
      </c>
      <c r="F213" s="8" t="str">
        <f>IF(A213="","",IF(OR(A213='Schedule'!$C$6,IF('Schedule'!$C$8="Annuity",ROUND('Schedule'!$J$14-E213,2),'Schedule'!$J$14)&gt;C213),C213,IF('Schedule'!$C$8="Annuity",ROUND('Schedule'!$J$14-E213,2),'Schedule'!$J$14)))</f>
        <v/>
      </c>
      <c r="G213" s="8" t="str">
        <f>IF(A213="","",ROUND(C213-F213,2))</f>
        <v/>
      </c>
    </row>
    <row r="214" spans="1:7" x14ac:dyDescent="0.25">
      <c r="A214" s="12" t="str">
        <f>IF(A213="","",IF(G213&lt;=0,"",IF(A213&gt;='Schedule'!$C$6,"",A213+1)))</f>
        <v/>
      </c>
      <c r="B214" s="11" t="str">
        <f>IF(A214="","",EDATE('Schedule'!$C$7,A214))</f>
        <v/>
      </c>
      <c r="C214" s="8" t="str">
        <f>IF(A214="","",G213)</f>
        <v/>
      </c>
      <c r="D214" s="8" t="str">
        <f>IF(A214="","",ROUND(E214+F214,2))</f>
        <v/>
      </c>
      <c r="E214" s="8" t="str">
        <f>IF(A214="","",ROUND(C214*'Schedule'!$C$5/12,2))</f>
        <v/>
      </c>
      <c r="F214" s="8" t="str">
        <f>IF(A214="","",IF(OR(A214='Schedule'!$C$6,IF('Schedule'!$C$8="Annuity",ROUND('Schedule'!$J$14-E214,2),'Schedule'!$J$14)&gt;C214),C214,IF('Schedule'!$C$8="Annuity",ROUND('Schedule'!$J$14-E214,2),'Schedule'!$J$14)))</f>
        <v/>
      </c>
      <c r="G214" s="8" t="str">
        <f>IF(A214="","",ROUND(C214-F214,2))</f>
        <v/>
      </c>
    </row>
    <row r="215" spans="1:7" x14ac:dyDescent="0.25">
      <c r="A215" s="12" t="str">
        <f>IF(A214="","",IF(G214&lt;=0,"",IF(A214&gt;='Schedule'!$C$6,"",A214+1)))</f>
        <v/>
      </c>
      <c r="B215" s="11" t="str">
        <f>IF(A215="","",EDATE('Schedule'!$C$7,A215))</f>
        <v/>
      </c>
      <c r="C215" s="8" t="str">
        <f>IF(A215="","",G214)</f>
        <v/>
      </c>
      <c r="D215" s="8" t="str">
        <f>IF(A215="","",ROUND(E215+F215,2))</f>
        <v/>
      </c>
      <c r="E215" s="8" t="str">
        <f>IF(A215="","",ROUND(C215*'Schedule'!$C$5/12,2))</f>
        <v/>
      </c>
      <c r="F215" s="8" t="str">
        <f>IF(A215="","",IF(OR(A215='Schedule'!$C$6,IF('Schedule'!$C$8="Annuity",ROUND('Schedule'!$J$14-E215,2),'Schedule'!$J$14)&gt;C215),C215,IF('Schedule'!$C$8="Annuity",ROUND('Schedule'!$J$14-E215,2),'Schedule'!$J$14)))</f>
        <v/>
      </c>
      <c r="G215" s="8" t="str">
        <f>IF(A215="","",ROUND(C215-F215,2))</f>
        <v/>
      </c>
    </row>
    <row r="216" spans="1:7" x14ac:dyDescent="0.25">
      <c r="A216" s="12" t="str">
        <f>IF(A215="","",IF(G215&lt;=0,"",IF(A215&gt;='Schedule'!$C$6,"",A215+1)))</f>
        <v/>
      </c>
      <c r="B216" s="11" t="str">
        <f>IF(A216="","",EDATE('Schedule'!$C$7,A216))</f>
        <v/>
      </c>
      <c r="C216" s="8" t="str">
        <f>IF(A216="","",G215)</f>
        <v/>
      </c>
      <c r="D216" s="8" t="str">
        <f>IF(A216="","",ROUND(E216+F216,2))</f>
        <v/>
      </c>
      <c r="E216" s="8" t="str">
        <f>IF(A216="","",ROUND(C216*'Schedule'!$C$5/12,2))</f>
        <v/>
      </c>
      <c r="F216" s="8" t="str">
        <f>IF(A216="","",IF(OR(A216='Schedule'!$C$6,IF('Schedule'!$C$8="Annuity",ROUND('Schedule'!$J$14-E216,2),'Schedule'!$J$14)&gt;C216),C216,IF('Schedule'!$C$8="Annuity",ROUND('Schedule'!$J$14-E216,2),'Schedule'!$J$14)))</f>
        <v/>
      </c>
      <c r="G216" s="8" t="str">
        <f>IF(A216="","",ROUND(C216-F216,2))</f>
        <v/>
      </c>
    </row>
    <row r="217" spans="1:7" x14ac:dyDescent="0.25">
      <c r="A217" s="12" t="str">
        <f>IF(A216="","",IF(G216&lt;=0,"",IF(A216&gt;='Schedule'!$C$6,"",A216+1)))</f>
        <v/>
      </c>
      <c r="B217" s="11" t="str">
        <f>IF(A217="","",EDATE('Schedule'!$C$7,A217))</f>
        <v/>
      </c>
      <c r="C217" s="8" t="str">
        <f>IF(A217="","",G216)</f>
        <v/>
      </c>
      <c r="D217" s="8" t="str">
        <f>IF(A217="","",ROUND(E217+F217,2))</f>
        <v/>
      </c>
      <c r="E217" s="8" t="str">
        <f>IF(A217="","",ROUND(C217*'Schedule'!$C$5/12,2))</f>
        <v/>
      </c>
      <c r="F217" s="8" t="str">
        <f>IF(A217="","",IF(OR(A217='Schedule'!$C$6,IF('Schedule'!$C$8="Annuity",ROUND('Schedule'!$J$14-E217,2),'Schedule'!$J$14)&gt;C217),C217,IF('Schedule'!$C$8="Annuity",ROUND('Schedule'!$J$14-E217,2),'Schedule'!$J$14)))</f>
        <v/>
      </c>
      <c r="G217" s="8" t="str">
        <f>IF(A217="","",ROUND(C217-F217,2))</f>
        <v/>
      </c>
    </row>
    <row r="218" spans="1:7" x14ac:dyDescent="0.25">
      <c r="A218" s="12" t="str">
        <f>IF(A217="","",IF(G217&lt;=0,"",IF(A217&gt;='Schedule'!$C$6,"",A217+1)))</f>
        <v/>
      </c>
      <c r="B218" s="11" t="str">
        <f>IF(A218="","",EDATE('Schedule'!$C$7,A218))</f>
        <v/>
      </c>
      <c r="C218" s="8" t="str">
        <f>IF(A218="","",G217)</f>
        <v/>
      </c>
      <c r="D218" s="8" t="str">
        <f>IF(A218="","",ROUND(E218+F218,2))</f>
        <v/>
      </c>
      <c r="E218" s="8" t="str">
        <f>IF(A218="","",ROUND(C218*'Schedule'!$C$5/12,2))</f>
        <v/>
      </c>
      <c r="F218" s="8" t="str">
        <f>IF(A218="","",IF(OR(A218='Schedule'!$C$6,IF('Schedule'!$C$8="Annuity",ROUND('Schedule'!$J$14-E218,2),'Schedule'!$J$14)&gt;C218),C218,IF('Schedule'!$C$8="Annuity",ROUND('Schedule'!$J$14-E218,2),'Schedule'!$J$14)))</f>
        <v/>
      </c>
      <c r="G218" s="8" t="str">
        <f>IF(A218="","",ROUND(C218-F218,2))</f>
        <v/>
      </c>
    </row>
    <row r="219" spans="1:7" x14ac:dyDescent="0.25">
      <c r="A219" s="12" t="str">
        <f>IF(A218="","",IF(G218&lt;=0,"",IF(A218&gt;='Schedule'!$C$6,"",A218+1)))</f>
        <v/>
      </c>
      <c r="B219" s="11" t="str">
        <f>IF(A219="","",EDATE('Schedule'!$C$7,A219))</f>
        <v/>
      </c>
      <c r="C219" s="8" t="str">
        <f>IF(A219="","",G218)</f>
        <v/>
      </c>
      <c r="D219" s="8" t="str">
        <f>IF(A219="","",ROUND(E219+F219,2))</f>
        <v/>
      </c>
      <c r="E219" s="8" t="str">
        <f>IF(A219="","",ROUND(C219*'Schedule'!$C$5/12,2))</f>
        <v/>
      </c>
      <c r="F219" s="8" t="str">
        <f>IF(A219="","",IF(OR(A219='Schedule'!$C$6,IF('Schedule'!$C$8="Annuity",ROUND('Schedule'!$J$14-E219,2),'Schedule'!$J$14)&gt;C219),C219,IF('Schedule'!$C$8="Annuity",ROUND('Schedule'!$J$14-E219,2),'Schedule'!$J$14)))</f>
        <v/>
      </c>
      <c r="G219" s="8" t="str">
        <f>IF(A219="","",ROUND(C219-F219,2))</f>
        <v/>
      </c>
    </row>
    <row r="220" spans="1:7" x14ac:dyDescent="0.25">
      <c r="A220" s="12" t="str">
        <f>IF(A219="","",IF(G219&lt;=0,"",IF(A219&gt;='Schedule'!$C$6,"",A219+1)))</f>
        <v/>
      </c>
      <c r="B220" s="11" t="str">
        <f>IF(A220="","",EDATE('Schedule'!$C$7,A220))</f>
        <v/>
      </c>
      <c r="C220" s="8" t="str">
        <f>IF(A220="","",G219)</f>
        <v/>
      </c>
      <c r="D220" s="8" t="str">
        <f>IF(A220="","",ROUND(E220+F220,2))</f>
        <v/>
      </c>
      <c r="E220" s="8" t="str">
        <f>IF(A220="","",ROUND(C220*'Schedule'!$C$5/12,2))</f>
        <v/>
      </c>
      <c r="F220" s="8" t="str">
        <f>IF(A220="","",IF(OR(A220='Schedule'!$C$6,IF('Schedule'!$C$8="Annuity",ROUND('Schedule'!$J$14-E220,2),'Schedule'!$J$14)&gt;C220),C220,IF('Schedule'!$C$8="Annuity",ROUND('Schedule'!$J$14-E220,2),'Schedule'!$J$14)))</f>
        <v/>
      </c>
      <c r="G220" s="8" t="str">
        <f>IF(A220="","",ROUND(C220-F220,2))</f>
        <v/>
      </c>
    </row>
    <row r="221" spans="1:7" x14ac:dyDescent="0.25">
      <c r="A221" s="12" t="str">
        <f>IF(A220="","",IF(G220&lt;=0,"",IF(A220&gt;='Schedule'!$C$6,"",A220+1)))</f>
        <v/>
      </c>
      <c r="B221" s="11" t="str">
        <f>IF(A221="","",EDATE('Schedule'!$C$7,A221))</f>
        <v/>
      </c>
      <c r="C221" s="8" t="str">
        <f>IF(A221="","",G220)</f>
        <v/>
      </c>
      <c r="D221" s="8" t="str">
        <f>IF(A221="","",ROUND(E221+F221,2))</f>
        <v/>
      </c>
      <c r="E221" s="8" t="str">
        <f>IF(A221="","",ROUND(C221*'Schedule'!$C$5/12,2))</f>
        <v/>
      </c>
      <c r="F221" s="8" t="str">
        <f>IF(A221="","",IF(OR(A221='Schedule'!$C$6,IF('Schedule'!$C$8="Annuity",ROUND('Schedule'!$J$14-E221,2),'Schedule'!$J$14)&gt;C221),C221,IF('Schedule'!$C$8="Annuity",ROUND('Schedule'!$J$14-E221,2),'Schedule'!$J$14)))</f>
        <v/>
      </c>
      <c r="G221" s="8" t="str">
        <f>IF(A221="","",ROUND(C221-F221,2))</f>
        <v/>
      </c>
    </row>
    <row r="222" spans="1:7" x14ac:dyDescent="0.25">
      <c r="A222" s="12" t="str">
        <f>IF(A221="","",IF(G221&lt;=0,"",IF(A221&gt;='Schedule'!$C$6,"",A221+1)))</f>
        <v/>
      </c>
      <c r="B222" s="11" t="str">
        <f>IF(A222="","",EDATE('Schedule'!$C$7,A222))</f>
        <v/>
      </c>
      <c r="C222" s="8" t="str">
        <f>IF(A222="","",G221)</f>
        <v/>
      </c>
      <c r="D222" s="8" t="str">
        <f>IF(A222="","",ROUND(E222+F222,2))</f>
        <v/>
      </c>
      <c r="E222" s="8" t="str">
        <f>IF(A222="","",ROUND(C222*'Schedule'!$C$5/12,2))</f>
        <v/>
      </c>
      <c r="F222" s="8" t="str">
        <f>IF(A222="","",IF(OR(A222='Schedule'!$C$6,IF('Schedule'!$C$8="Annuity",ROUND('Schedule'!$J$14-E222,2),'Schedule'!$J$14)&gt;C222),C222,IF('Schedule'!$C$8="Annuity",ROUND('Schedule'!$J$14-E222,2),'Schedule'!$J$14)))</f>
        <v/>
      </c>
      <c r="G222" s="8" t="str">
        <f>IF(A222="","",ROUND(C222-F222,2))</f>
        <v/>
      </c>
    </row>
    <row r="223" spans="1:7" x14ac:dyDescent="0.25">
      <c r="A223" s="12" t="str">
        <f>IF(A222="","",IF(G222&lt;=0,"",IF(A222&gt;='Schedule'!$C$6,"",A222+1)))</f>
        <v/>
      </c>
      <c r="B223" s="11" t="str">
        <f>IF(A223="","",EDATE('Schedule'!$C$7,A223))</f>
        <v/>
      </c>
      <c r="C223" s="8" t="str">
        <f>IF(A223="","",G222)</f>
        <v/>
      </c>
      <c r="D223" s="8" t="str">
        <f>IF(A223="","",ROUND(E223+F223,2))</f>
        <v/>
      </c>
      <c r="E223" s="8" t="str">
        <f>IF(A223="","",ROUND(C223*'Schedule'!$C$5/12,2))</f>
        <v/>
      </c>
      <c r="F223" s="8" t="str">
        <f>IF(A223="","",IF(OR(A223='Schedule'!$C$6,IF('Schedule'!$C$8="Annuity",ROUND('Schedule'!$J$14-E223,2),'Schedule'!$J$14)&gt;C223),C223,IF('Schedule'!$C$8="Annuity",ROUND('Schedule'!$J$14-E223,2),'Schedule'!$J$14)))</f>
        <v/>
      </c>
      <c r="G223" s="8" t="str">
        <f>IF(A223="","",ROUND(C223-F223,2))</f>
        <v/>
      </c>
    </row>
    <row r="224" spans="1:7" x14ac:dyDescent="0.25">
      <c r="A224" s="12" t="str">
        <f>IF(A223="","",IF(G223&lt;=0,"",IF(A223&gt;='Schedule'!$C$6,"",A223+1)))</f>
        <v/>
      </c>
      <c r="B224" s="11" t="str">
        <f>IF(A224="","",EDATE('Schedule'!$C$7,A224))</f>
        <v/>
      </c>
      <c r="C224" s="8" t="str">
        <f>IF(A224="","",G223)</f>
        <v/>
      </c>
      <c r="D224" s="8" t="str">
        <f>IF(A224="","",ROUND(E224+F224,2))</f>
        <v/>
      </c>
      <c r="E224" s="8" t="str">
        <f>IF(A224="","",ROUND(C224*'Schedule'!$C$5/12,2))</f>
        <v/>
      </c>
      <c r="F224" s="8" t="str">
        <f>IF(A224="","",IF(OR(A224='Schedule'!$C$6,IF('Schedule'!$C$8="Annuity",ROUND('Schedule'!$J$14-E224,2),'Schedule'!$J$14)&gt;C224),C224,IF('Schedule'!$C$8="Annuity",ROUND('Schedule'!$J$14-E224,2),'Schedule'!$J$14)))</f>
        <v/>
      </c>
      <c r="G224" s="8" t="str">
        <f>IF(A224="","",ROUND(C224-F224,2))</f>
        <v/>
      </c>
    </row>
    <row r="225" spans="1:7" x14ac:dyDescent="0.25">
      <c r="A225" s="12" t="str">
        <f>IF(A224="","",IF(G224&lt;=0,"",IF(A224&gt;='Schedule'!$C$6,"",A224+1)))</f>
        <v/>
      </c>
      <c r="B225" s="11" t="str">
        <f>IF(A225="","",EDATE('Schedule'!$C$7,A225))</f>
        <v/>
      </c>
      <c r="C225" s="8" t="str">
        <f>IF(A225="","",G224)</f>
        <v/>
      </c>
      <c r="D225" s="8" t="str">
        <f>IF(A225="","",ROUND(E225+F225,2))</f>
        <v/>
      </c>
      <c r="E225" s="8" t="str">
        <f>IF(A225="","",ROUND(C225*'Schedule'!$C$5/12,2))</f>
        <v/>
      </c>
      <c r="F225" s="8" t="str">
        <f>IF(A225="","",IF(OR(A225='Schedule'!$C$6,IF('Schedule'!$C$8="Annuity",ROUND('Schedule'!$J$14-E225,2),'Schedule'!$J$14)&gt;C225),C225,IF('Schedule'!$C$8="Annuity",ROUND('Schedule'!$J$14-E225,2),'Schedule'!$J$14)))</f>
        <v/>
      </c>
      <c r="G225" s="8" t="str">
        <f>IF(A225="","",ROUND(C225-F225,2))</f>
        <v/>
      </c>
    </row>
    <row r="226" spans="1:7" x14ac:dyDescent="0.25">
      <c r="A226" s="12" t="str">
        <f>IF(A225="","",IF(G225&lt;=0,"",IF(A225&gt;='Schedule'!$C$6,"",A225+1)))</f>
        <v/>
      </c>
      <c r="B226" s="11" t="str">
        <f>IF(A226="","",EDATE('Schedule'!$C$7,A226))</f>
        <v/>
      </c>
      <c r="C226" s="8" t="str">
        <f>IF(A226="","",G225)</f>
        <v/>
      </c>
      <c r="D226" s="8" t="str">
        <f>IF(A226="","",ROUND(E226+F226,2))</f>
        <v/>
      </c>
      <c r="E226" s="8" t="str">
        <f>IF(A226="","",ROUND(C226*'Schedule'!$C$5/12,2))</f>
        <v/>
      </c>
      <c r="F226" s="8" t="str">
        <f>IF(A226="","",IF(OR(A226='Schedule'!$C$6,IF('Schedule'!$C$8="Annuity",ROUND('Schedule'!$J$14-E226,2),'Schedule'!$J$14)&gt;C226),C226,IF('Schedule'!$C$8="Annuity",ROUND('Schedule'!$J$14-E226,2),'Schedule'!$J$14)))</f>
        <v/>
      </c>
      <c r="G226" s="8" t="str">
        <f>IF(A226="","",ROUND(C226-F226,2))</f>
        <v/>
      </c>
    </row>
    <row r="227" spans="1:7" x14ac:dyDescent="0.25">
      <c r="A227" s="12" t="str">
        <f>IF(A226="","",IF(G226&lt;=0,"",IF(A226&gt;='Schedule'!$C$6,"",A226+1)))</f>
        <v/>
      </c>
      <c r="B227" s="11" t="str">
        <f>IF(A227="","",EDATE('Schedule'!$C$7,A227))</f>
        <v/>
      </c>
      <c r="C227" s="8" t="str">
        <f>IF(A227="","",G226)</f>
        <v/>
      </c>
      <c r="D227" s="8" t="str">
        <f>IF(A227="","",ROUND(E227+F227,2))</f>
        <v/>
      </c>
      <c r="E227" s="8" t="str">
        <f>IF(A227="","",ROUND(C227*'Schedule'!$C$5/12,2))</f>
        <v/>
      </c>
      <c r="F227" s="8" t="str">
        <f>IF(A227="","",IF(OR(A227='Schedule'!$C$6,IF('Schedule'!$C$8="Annuity",ROUND('Schedule'!$J$14-E227,2),'Schedule'!$J$14)&gt;C227),C227,IF('Schedule'!$C$8="Annuity",ROUND('Schedule'!$J$14-E227,2),'Schedule'!$J$14)))</f>
        <v/>
      </c>
      <c r="G227" s="8" t="str">
        <f>IF(A227="","",ROUND(C227-F227,2))</f>
        <v/>
      </c>
    </row>
    <row r="228" spans="1:7" x14ac:dyDescent="0.25">
      <c r="A228" s="12" t="str">
        <f>IF(A227="","",IF(G227&lt;=0,"",IF(A227&gt;='Schedule'!$C$6,"",A227+1)))</f>
        <v/>
      </c>
      <c r="B228" s="11" t="str">
        <f>IF(A228="","",EDATE('Schedule'!$C$7,A228))</f>
        <v/>
      </c>
      <c r="C228" s="8" t="str">
        <f>IF(A228="","",G227)</f>
        <v/>
      </c>
      <c r="D228" s="8" t="str">
        <f>IF(A228="","",ROUND(E228+F228,2))</f>
        <v/>
      </c>
      <c r="E228" s="8" t="str">
        <f>IF(A228="","",ROUND(C228*'Schedule'!$C$5/12,2))</f>
        <v/>
      </c>
      <c r="F228" s="8" t="str">
        <f>IF(A228="","",IF(OR(A228='Schedule'!$C$6,IF('Schedule'!$C$8="Annuity",ROUND('Schedule'!$J$14-E228,2),'Schedule'!$J$14)&gt;C228),C228,IF('Schedule'!$C$8="Annuity",ROUND('Schedule'!$J$14-E228,2),'Schedule'!$J$14)))</f>
        <v/>
      </c>
      <c r="G228" s="8" t="str">
        <f>IF(A228="","",ROUND(C228-F228,2))</f>
        <v/>
      </c>
    </row>
    <row r="229" spans="1:7" x14ac:dyDescent="0.25">
      <c r="A229" s="12" t="str">
        <f>IF(A228="","",IF(G228&lt;=0,"",IF(A228&gt;='Schedule'!$C$6,"",A228+1)))</f>
        <v/>
      </c>
      <c r="B229" s="11" t="str">
        <f>IF(A229="","",EDATE('Schedule'!$C$7,A229))</f>
        <v/>
      </c>
      <c r="C229" s="8" t="str">
        <f>IF(A229="","",G228)</f>
        <v/>
      </c>
      <c r="D229" s="8" t="str">
        <f>IF(A229="","",ROUND(E229+F229,2))</f>
        <v/>
      </c>
      <c r="E229" s="8" t="str">
        <f>IF(A229="","",ROUND(C229*'Schedule'!$C$5/12,2))</f>
        <v/>
      </c>
      <c r="F229" s="8" t="str">
        <f>IF(A229="","",IF(OR(A229='Schedule'!$C$6,IF('Schedule'!$C$8="Annuity",ROUND('Schedule'!$J$14-E229,2),'Schedule'!$J$14)&gt;C229),C229,IF('Schedule'!$C$8="Annuity",ROUND('Schedule'!$J$14-E229,2),'Schedule'!$J$14)))</f>
        <v/>
      </c>
      <c r="G229" s="8" t="str">
        <f>IF(A229="","",ROUND(C229-F229,2))</f>
        <v/>
      </c>
    </row>
    <row r="230" spans="1:7" x14ac:dyDescent="0.25">
      <c r="A230" s="12" t="str">
        <f>IF(A229="","",IF(G229&lt;=0,"",IF(A229&gt;='Schedule'!$C$6,"",A229+1)))</f>
        <v/>
      </c>
      <c r="B230" s="11" t="str">
        <f>IF(A230="","",EDATE('Schedule'!$C$7,A230))</f>
        <v/>
      </c>
      <c r="C230" s="8" t="str">
        <f>IF(A230="","",G229)</f>
        <v/>
      </c>
      <c r="D230" s="8" t="str">
        <f>IF(A230="","",ROUND(E230+F230,2))</f>
        <v/>
      </c>
      <c r="E230" s="8" t="str">
        <f>IF(A230="","",ROUND(C230*'Schedule'!$C$5/12,2))</f>
        <v/>
      </c>
      <c r="F230" s="8" t="str">
        <f>IF(A230="","",IF(OR(A230='Schedule'!$C$6,IF('Schedule'!$C$8="Annuity",ROUND('Schedule'!$J$14-E230,2),'Schedule'!$J$14)&gt;C230),C230,IF('Schedule'!$C$8="Annuity",ROUND('Schedule'!$J$14-E230,2),'Schedule'!$J$14)))</f>
        <v/>
      </c>
      <c r="G230" s="8" t="str">
        <f>IF(A230="","",ROUND(C230-F230,2))</f>
        <v/>
      </c>
    </row>
    <row r="231" spans="1:7" x14ac:dyDescent="0.25">
      <c r="A231" s="12" t="str">
        <f>IF(A230="","",IF(G230&lt;=0,"",IF(A230&gt;='Schedule'!$C$6,"",A230+1)))</f>
        <v/>
      </c>
      <c r="B231" s="11" t="str">
        <f>IF(A231="","",EDATE('Schedule'!$C$7,A231))</f>
        <v/>
      </c>
      <c r="C231" s="8" t="str">
        <f>IF(A231="","",G230)</f>
        <v/>
      </c>
      <c r="D231" s="8" t="str">
        <f>IF(A231="","",ROUND(E231+F231,2))</f>
        <v/>
      </c>
      <c r="E231" s="8" t="str">
        <f>IF(A231="","",ROUND(C231*'Schedule'!$C$5/12,2))</f>
        <v/>
      </c>
      <c r="F231" s="8" t="str">
        <f>IF(A231="","",IF(OR(A231='Schedule'!$C$6,IF('Schedule'!$C$8="Annuity",ROUND('Schedule'!$J$14-E231,2),'Schedule'!$J$14)&gt;C231),C231,IF('Schedule'!$C$8="Annuity",ROUND('Schedule'!$J$14-E231,2),'Schedule'!$J$14)))</f>
        <v/>
      </c>
      <c r="G231" s="8" t="str">
        <f>IF(A231="","",ROUND(C231-F231,2))</f>
        <v/>
      </c>
    </row>
    <row r="232" spans="1:7" x14ac:dyDescent="0.25">
      <c r="A232" s="12" t="str">
        <f>IF(A231="","",IF(G231&lt;=0,"",IF(A231&gt;='Schedule'!$C$6,"",A231+1)))</f>
        <v/>
      </c>
      <c r="B232" s="11" t="str">
        <f>IF(A232="","",EDATE('Schedule'!$C$7,A232))</f>
        <v/>
      </c>
      <c r="C232" s="8" t="str">
        <f>IF(A232="","",G231)</f>
        <v/>
      </c>
      <c r="D232" s="8" t="str">
        <f>IF(A232="","",ROUND(E232+F232,2))</f>
        <v/>
      </c>
      <c r="E232" s="8" t="str">
        <f>IF(A232="","",ROUND(C232*'Schedule'!$C$5/12,2))</f>
        <v/>
      </c>
      <c r="F232" s="8" t="str">
        <f>IF(A232="","",IF(OR(A232='Schedule'!$C$6,IF('Schedule'!$C$8="Annuity",ROUND('Schedule'!$J$14-E232,2),'Schedule'!$J$14)&gt;C232),C232,IF('Schedule'!$C$8="Annuity",ROUND('Schedule'!$J$14-E232,2),'Schedule'!$J$14)))</f>
        <v/>
      </c>
      <c r="G232" s="8" t="str">
        <f>IF(A232="","",ROUND(C232-F232,2))</f>
        <v/>
      </c>
    </row>
    <row r="233" spans="1:7" x14ac:dyDescent="0.25">
      <c r="A233" s="12" t="str">
        <f>IF(A232="","",IF(G232&lt;=0,"",IF(A232&gt;='Schedule'!$C$6,"",A232+1)))</f>
        <v/>
      </c>
      <c r="B233" s="11" t="str">
        <f>IF(A233="","",EDATE('Schedule'!$C$7,A233))</f>
        <v/>
      </c>
      <c r="C233" s="8" t="str">
        <f>IF(A233="","",G232)</f>
        <v/>
      </c>
      <c r="D233" s="8" t="str">
        <f>IF(A233="","",ROUND(E233+F233,2))</f>
        <v/>
      </c>
      <c r="E233" s="8" t="str">
        <f>IF(A233="","",ROUND(C233*'Schedule'!$C$5/12,2))</f>
        <v/>
      </c>
      <c r="F233" s="8" t="str">
        <f>IF(A233="","",IF(OR(A233='Schedule'!$C$6,IF('Schedule'!$C$8="Annuity",ROUND('Schedule'!$J$14-E233,2),'Schedule'!$J$14)&gt;C233),C233,IF('Schedule'!$C$8="Annuity",ROUND('Schedule'!$J$14-E233,2),'Schedule'!$J$14)))</f>
        <v/>
      </c>
      <c r="G233" s="8" t="str">
        <f>IF(A233="","",ROUND(C233-F233,2))</f>
        <v/>
      </c>
    </row>
    <row r="234" spans="1:7" x14ac:dyDescent="0.25">
      <c r="A234" s="12" t="str">
        <f>IF(A233="","",IF(G233&lt;=0,"",IF(A233&gt;='Schedule'!$C$6,"",A233+1)))</f>
        <v/>
      </c>
      <c r="B234" s="11" t="str">
        <f>IF(A234="","",EDATE('Schedule'!$C$7,A234))</f>
        <v/>
      </c>
      <c r="C234" s="8" t="str">
        <f>IF(A234="","",G233)</f>
        <v/>
      </c>
      <c r="D234" s="8" t="str">
        <f>IF(A234="","",ROUND(E234+F234,2))</f>
        <v/>
      </c>
      <c r="E234" s="8" t="str">
        <f>IF(A234="","",ROUND(C234*'Schedule'!$C$5/12,2))</f>
        <v/>
      </c>
      <c r="F234" s="8" t="str">
        <f>IF(A234="","",IF(OR(A234='Schedule'!$C$6,IF('Schedule'!$C$8="Annuity",ROUND('Schedule'!$J$14-E234,2),'Schedule'!$J$14)&gt;C234),C234,IF('Schedule'!$C$8="Annuity",ROUND('Schedule'!$J$14-E234,2),'Schedule'!$J$14)))</f>
        <v/>
      </c>
      <c r="G234" s="8" t="str">
        <f>IF(A234="","",ROUND(C234-F234,2))</f>
        <v/>
      </c>
    </row>
    <row r="235" spans="1:7" x14ac:dyDescent="0.25">
      <c r="A235" s="12" t="str">
        <f>IF(A234="","",IF(G234&lt;=0,"",IF(A234&gt;='Schedule'!$C$6,"",A234+1)))</f>
        <v/>
      </c>
      <c r="B235" s="11" t="str">
        <f>IF(A235="","",EDATE('Schedule'!$C$7,A235))</f>
        <v/>
      </c>
      <c r="C235" s="8" t="str">
        <f>IF(A235="","",G234)</f>
        <v/>
      </c>
      <c r="D235" s="8" t="str">
        <f>IF(A235="","",ROUND(E235+F235,2))</f>
        <v/>
      </c>
      <c r="E235" s="8" t="str">
        <f>IF(A235="","",ROUND(C235*'Schedule'!$C$5/12,2))</f>
        <v/>
      </c>
      <c r="F235" s="8" t="str">
        <f>IF(A235="","",IF(OR(A235='Schedule'!$C$6,IF('Schedule'!$C$8="Annuity",ROUND('Schedule'!$J$14-E235,2),'Schedule'!$J$14)&gt;C235),C235,IF('Schedule'!$C$8="Annuity",ROUND('Schedule'!$J$14-E235,2),'Schedule'!$J$14)))</f>
        <v/>
      </c>
      <c r="G235" s="8" t="str">
        <f>IF(A235="","",ROUND(C235-F235,2))</f>
        <v/>
      </c>
    </row>
    <row r="236" spans="1:7" x14ac:dyDescent="0.25">
      <c r="A236" s="12" t="str">
        <f>IF(A235="","",IF(G235&lt;=0,"",IF(A235&gt;='Schedule'!$C$6,"",A235+1)))</f>
        <v/>
      </c>
      <c r="B236" s="11" t="str">
        <f>IF(A236="","",EDATE('Schedule'!$C$7,A236))</f>
        <v/>
      </c>
      <c r="C236" s="8" t="str">
        <f>IF(A236="","",G235)</f>
        <v/>
      </c>
      <c r="D236" s="8" t="str">
        <f>IF(A236="","",ROUND(E236+F236,2))</f>
        <v/>
      </c>
      <c r="E236" s="8" t="str">
        <f>IF(A236="","",ROUND(C236*'Schedule'!$C$5/12,2))</f>
        <v/>
      </c>
      <c r="F236" s="8" t="str">
        <f>IF(A236="","",IF(OR(A236='Schedule'!$C$6,IF('Schedule'!$C$8="Annuity",ROUND('Schedule'!$J$14-E236,2),'Schedule'!$J$14)&gt;C236),C236,IF('Schedule'!$C$8="Annuity",ROUND('Schedule'!$J$14-E236,2),'Schedule'!$J$14)))</f>
        <v/>
      </c>
      <c r="G236" s="8" t="str">
        <f>IF(A236="","",ROUND(C236-F236,2))</f>
        <v/>
      </c>
    </row>
    <row r="237" spans="1:7" x14ac:dyDescent="0.25">
      <c r="A237" s="12" t="str">
        <f>IF(A236="","",IF(G236&lt;=0,"",IF(A236&gt;='Schedule'!$C$6,"",A236+1)))</f>
        <v/>
      </c>
      <c r="B237" s="11" t="str">
        <f>IF(A237="","",EDATE('Schedule'!$C$7,A237))</f>
        <v/>
      </c>
      <c r="C237" s="8" t="str">
        <f>IF(A237="","",G236)</f>
        <v/>
      </c>
      <c r="D237" s="8" t="str">
        <f>IF(A237="","",ROUND(E237+F237,2))</f>
        <v/>
      </c>
      <c r="E237" s="8" t="str">
        <f>IF(A237="","",ROUND(C237*'Schedule'!$C$5/12,2))</f>
        <v/>
      </c>
      <c r="F237" s="8" t="str">
        <f>IF(A237="","",IF(OR(A237='Schedule'!$C$6,IF('Schedule'!$C$8="Annuity",ROUND('Schedule'!$J$14-E237,2),'Schedule'!$J$14)&gt;C237),C237,IF('Schedule'!$C$8="Annuity",ROUND('Schedule'!$J$14-E237,2),'Schedule'!$J$14)))</f>
        <v/>
      </c>
      <c r="G237" s="8" t="str">
        <f>IF(A237="","",ROUND(C237-F237,2))</f>
        <v/>
      </c>
    </row>
    <row r="238" spans="1:7" x14ac:dyDescent="0.25">
      <c r="A238" s="12" t="str">
        <f>IF(A237="","",IF(G237&lt;=0,"",IF(A237&gt;='Schedule'!$C$6,"",A237+1)))</f>
        <v/>
      </c>
      <c r="B238" s="11" t="str">
        <f>IF(A238="","",EDATE('Schedule'!$C$7,A238))</f>
        <v/>
      </c>
      <c r="C238" s="8" t="str">
        <f>IF(A238="","",G237)</f>
        <v/>
      </c>
      <c r="D238" s="8" t="str">
        <f>IF(A238="","",ROUND(E238+F238,2))</f>
        <v/>
      </c>
      <c r="E238" s="8" t="str">
        <f>IF(A238="","",ROUND(C238*'Schedule'!$C$5/12,2))</f>
        <v/>
      </c>
      <c r="F238" s="8" t="str">
        <f>IF(A238="","",IF(OR(A238='Schedule'!$C$6,IF('Schedule'!$C$8="Annuity",ROUND('Schedule'!$J$14-E238,2),'Schedule'!$J$14)&gt;C238),C238,IF('Schedule'!$C$8="Annuity",ROUND('Schedule'!$J$14-E238,2),'Schedule'!$J$14)))</f>
        <v/>
      </c>
      <c r="G238" s="8" t="str">
        <f>IF(A238="","",ROUND(C238-F238,2))</f>
        <v/>
      </c>
    </row>
    <row r="239" spans="1:7" x14ac:dyDescent="0.25">
      <c r="A239" s="12" t="str">
        <f>IF(A238="","",IF(G238&lt;=0,"",IF(A238&gt;='Schedule'!$C$6,"",A238+1)))</f>
        <v/>
      </c>
      <c r="B239" s="11" t="str">
        <f>IF(A239="","",EDATE('Schedule'!$C$7,A239))</f>
        <v/>
      </c>
      <c r="C239" s="8" t="str">
        <f>IF(A239="","",G238)</f>
        <v/>
      </c>
      <c r="D239" s="8" t="str">
        <f>IF(A239="","",ROUND(E239+F239,2))</f>
        <v/>
      </c>
      <c r="E239" s="8" t="str">
        <f>IF(A239="","",ROUND(C239*'Schedule'!$C$5/12,2))</f>
        <v/>
      </c>
      <c r="F239" s="8" t="str">
        <f>IF(A239="","",IF(OR(A239='Schedule'!$C$6,IF('Schedule'!$C$8="Annuity",ROUND('Schedule'!$J$14-E239,2),'Schedule'!$J$14)&gt;C239),C239,IF('Schedule'!$C$8="Annuity",ROUND('Schedule'!$J$14-E239,2),'Schedule'!$J$14)))</f>
        <v/>
      </c>
      <c r="G239" s="8" t="str">
        <f>IF(A239="","",ROUND(C239-F239,2))</f>
        <v/>
      </c>
    </row>
    <row r="240" spans="1:7" x14ac:dyDescent="0.25">
      <c r="A240" s="12" t="str">
        <f>IF(A239="","",IF(G239&lt;=0,"",IF(A239&gt;='Schedule'!$C$6,"",A239+1)))</f>
        <v/>
      </c>
      <c r="B240" s="11" t="str">
        <f>IF(A240="","",EDATE('Schedule'!$C$7,A240))</f>
        <v/>
      </c>
      <c r="C240" s="8" t="str">
        <f>IF(A240="","",G239)</f>
        <v/>
      </c>
      <c r="D240" s="8" t="str">
        <f>IF(A240="","",ROUND(E240+F240,2))</f>
        <v/>
      </c>
      <c r="E240" s="8" t="str">
        <f>IF(A240="","",ROUND(C240*'Schedule'!$C$5/12,2))</f>
        <v/>
      </c>
      <c r="F240" s="8" t="str">
        <f>IF(A240="","",IF(OR(A240='Schedule'!$C$6,IF('Schedule'!$C$8="Annuity",ROUND('Schedule'!$J$14-E240,2),'Schedule'!$J$14)&gt;C240),C240,IF('Schedule'!$C$8="Annuity",ROUND('Schedule'!$J$14-E240,2),'Schedule'!$J$14)))</f>
        <v/>
      </c>
      <c r="G240" s="8" t="str">
        <f>IF(A240="","",ROUND(C240-F240,2))</f>
        <v/>
      </c>
    </row>
    <row r="241" spans="1:7" x14ac:dyDescent="0.25">
      <c r="A241" s="12" t="str">
        <f>IF(A240="","",IF(G240&lt;=0,"",IF(A240&gt;='Schedule'!$C$6,"",A240+1)))</f>
        <v/>
      </c>
      <c r="B241" s="11" t="str">
        <f>IF(A241="","",EDATE('Schedule'!$C$7,A241))</f>
        <v/>
      </c>
      <c r="C241" s="8" t="str">
        <f>IF(A241="","",G240)</f>
        <v/>
      </c>
      <c r="D241" s="8" t="str">
        <f>IF(A241="","",ROUND(E241+F241,2))</f>
        <v/>
      </c>
      <c r="E241" s="8" t="str">
        <f>IF(A241="","",ROUND(C241*'Schedule'!$C$5/12,2))</f>
        <v/>
      </c>
      <c r="F241" s="8" t="str">
        <f>IF(A241="","",IF(OR(A241='Schedule'!$C$6,IF('Schedule'!$C$8="Annuity",ROUND('Schedule'!$J$14-E241,2),'Schedule'!$J$14)&gt;C241),C241,IF('Schedule'!$C$8="Annuity",ROUND('Schedule'!$J$14-E241,2),'Schedule'!$J$14)))</f>
        <v/>
      </c>
      <c r="G241" s="8" t="str">
        <f>IF(A241="","",ROUND(C241-F241,2))</f>
        <v/>
      </c>
    </row>
    <row r="242" spans="1:7" x14ac:dyDescent="0.25">
      <c r="A242" s="12" t="str">
        <f>IF(A241="","",IF(G241&lt;=0,"",IF(A241&gt;='Schedule'!$C$6,"",A241+1)))</f>
        <v/>
      </c>
      <c r="B242" s="11" t="str">
        <f>IF(A242="","",EDATE('Schedule'!$C$7,A242))</f>
        <v/>
      </c>
      <c r="C242" s="8" t="str">
        <f>IF(A242="","",G241)</f>
        <v/>
      </c>
      <c r="D242" s="8" t="str">
        <f>IF(A242="","",ROUND(E242+F242,2))</f>
        <v/>
      </c>
      <c r="E242" s="8" t="str">
        <f>IF(A242="","",ROUND(C242*'Schedule'!$C$5/12,2))</f>
        <v/>
      </c>
      <c r="F242" s="8" t="str">
        <f>IF(A242="","",IF(OR(A242='Schedule'!$C$6,IF('Schedule'!$C$8="Annuity",ROUND('Schedule'!$J$14-E242,2),'Schedule'!$J$14)&gt;C242),C242,IF('Schedule'!$C$8="Annuity",ROUND('Schedule'!$J$14-E242,2),'Schedule'!$J$14)))</f>
        <v/>
      </c>
      <c r="G242" s="8" t="str">
        <f>IF(A242="","",ROUND(C242-F242,2))</f>
        <v/>
      </c>
    </row>
    <row r="243" spans="1:7" x14ac:dyDescent="0.25">
      <c r="A243" s="12" t="str">
        <f>IF(A242="","",IF(G242&lt;=0,"",IF(A242&gt;='Schedule'!$C$6,"",A242+1)))</f>
        <v/>
      </c>
      <c r="B243" s="11" t="str">
        <f>IF(A243="","",EDATE('Schedule'!$C$7,A243))</f>
        <v/>
      </c>
      <c r="C243" s="8" t="str">
        <f>IF(A243="","",G242)</f>
        <v/>
      </c>
      <c r="D243" s="8" t="str">
        <f>IF(A243="","",ROUND(E243+F243,2))</f>
        <v/>
      </c>
      <c r="E243" s="8" t="str">
        <f>IF(A243="","",ROUND(C243*'Schedule'!$C$5/12,2))</f>
        <v/>
      </c>
      <c r="F243" s="8" t="str">
        <f>IF(A243="","",IF(OR(A243='Schedule'!$C$6,IF('Schedule'!$C$8="Annuity",ROUND('Schedule'!$J$14-E243,2),'Schedule'!$J$14)&gt;C243),C243,IF('Schedule'!$C$8="Annuity",ROUND('Schedule'!$J$14-E243,2),'Schedule'!$J$14)))</f>
        <v/>
      </c>
      <c r="G243" s="8" t="str">
        <f>IF(A243="","",ROUND(C243-F243,2))</f>
        <v/>
      </c>
    </row>
    <row r="244" spans="1:7" x14ac:dyDescent="0.25">
      <c r="A244" s="12" t="str">
        <f>IF(A243="","",IF(G243&lt;=0,"",IF(A243&gt;='Schedule'!$C$6,"",A243+1)))</f>
        <v/>
      </c>
      <c r="B244" s="11" t="str">
        <f>IF(A244="","",EDATE('Schedule'!$C$7,A244))</f>
        <v/>
      </c>
      <c r="C244" s="8" t="str">
        <f>IF(A244="","",G243)</f>
        <v/>
      </c>
      <c r="D244" s="8" t="str">
        <f>IF(A244="","",ROUND(E244+F244,2))</f>
        <v/>
      </c>
      <c r="E244" s="8" t="str">
        <f>IF(A244="","",ROUND(C244*'Schedule'!$C$5/12,2))</f>
        <v/>
      </c>
      <c r="F244" s="8" t="str">
        <f>IF(A244="","",IF(OR(A244='Schedule'!$C$6,IF('Schedule'!$C$8="Annuity",ROUND('Schedule'!$J$14-E244,2),'Schedule'!$J$14)&gt;C244),C244,IF('Schedule'!$C$8="Annuity",ROUND('Schedule'!$J$14-E244,2),'Schedule'!$J$14)))</f>
        <v/>
      </c>
      <c r="G244" s="8" t="str">
        <f>IF(A244="","",ROUND(C244-F244,2))</f>
        <v/>
      </c>
    </row>
    <row r="245" spans="1:7" x14ac:dyDescent="0.25">
      <c r="A245" s="12" t="str">
        <f>IF(A244="","",IF(G244&lt;=0,"",IF(A244&gt;='Schedule'!$C$6,"",A244+1)))</f>
        <v/>
      </c>
      <c r="B245" s="11" t="str">
        <f>IF(A245="","",EDATE('Schedule'!$C$7,A245))</f>
        <v/>
      </c>
      <c r="C245" s="8" t="str">
        <f>IF(A245="","",G244)</f>
        <v/>
      </c>
      <c r="D245" s="8" t="str">
        <f>IF(A245="","",ROUND(E245+F245,2))</f>
        <v/>
      </c>
      <c r="E245" s="8" t="str">
        <f>IF(A245="","",ROUND(C245*'Schedule'!$C$5/12,2))</f>
        <v/>
      </c>
      <c r="F245" s="8" t="str">
        <f>IF(A245="","",IF(OR(A245='Schedule'!$C$6,IF('Schedule'!$C$8="Annuity",ROUND('Schedule'!$J$14-E245,2),'Schedule'!$J$14)&gt;C245),C245,IF('Schedule'!$C$8="Annuity",ROUND('Schedule'!$J$14-E245,2),'Schedule'!$J$14)))</f>
        <v/>
      </c>
      <c r="G245" s="8" t="str">
        <f>IF(A245="","",ROUND(C245-F245,2))</f>
        <v/>
      </c>
    </row>
    <row r="246" spans="1:7" x14ac:dyDescent="0.25">
      <c r="A246" s="12" t="str">
        <f>IF(A245="","",IF(G245&lt;=0,"",IF(A245&gt;='Schedule'!$C$6,"",A245+1)))</f>
        <v/>
      </c>
      <c r="B246" s="11" t="str">
        <f>IF(A246="","",EDATE('Schedule'!$C$7,A246))</f>
        <v/>
      </c>
      <c r="C246" s="8" t="str">
        <f>IF(A246="","",G245)</f>
        <v/>
      </c>
      <c r="D246" s="8" t="str">
        <f>IF(A246="","",ROUND(E246+F246,2))</f>
        <v/>
      </c>
      <c r="E246" s="8" t="str">
        <f>IF(A246="","",ROUND(C246*'Schedule'!$C$5/12,2))</f>
        <v/>
      </c>
      <c r="F246" s="8" t="str">
        <f>IF(A246="","",IF(OR(A246='Schedule'!$C$6,IF('Schedule'!$C$8="Annuity",ROUND('Schedule'!$J$14-E246,2),'Schedule'!$J$14)&gt;C246),C246,IF('Schedule'!$C$8="Annuity",ROUND('Schedule'!$J$14-E246,2),'Schedule'!$J$14)))</f>
        <v/>
      </c>
      <c r="G246" s="8" t="str">
        <f>IF(A246="","",ROUND(C246-F246,2))</f>
        <v/>
      </c>
    </row>
    <row r="247" spans="1:7" x14ac:dyDescent="0.25">
      <c r="A247" s="12" t="str">
        <f>IF(A246="","",IF(G246&lt;=0,"",IF(A246&gt;='Schedule'!$C$6,"",A246+1)))</f>
        <v/>
      </c>
      <c r="B247" s="11" t="str">
        <f>IF(A247="","",EDATE('Schedule'!$C$7,A247))</f>
        <v/>
      </c>
      <c r="C247" s="8" t="str">
        <f>IF(A247="","",G246)</f>
        <v/>
      </c>
      <c r="D247" s="8" t="str">
        <f>IF(A247="","",ROUND(E247+F247,2))</f>
        <v/>
      </c>
      <c r="E247" s="8" t="str">
        <f>IF(A247="","",ROUND(C247*'Schedule'!$C$5/12,2))</f>
        <v/>
      </c>
      <c r="F247" s="8" t="str">
        <f>IF(A247="","",IF(OR(A247='Schedule'!$C$6,IF('Schedule'!$C$8="Annuity",ROUND('Schedule'!$J$14-E247,2),'Schedule'!$J$14)&gt;C247),C247,IF('Schedule'!$C$8="Annuity",ROUND('Schedule'!$J$14-E247,2),'Schedule'!$J$14)))</f>
        <v/>
      </c>
      <c r="G247" s="8" t="str">
        <f>IF(A247="","",ROUND(C247-F247,2))</f>
        <v/>
      </c>
    </row>
    <row r="248" spans="1:7" x14ac:dyDescent="0.25">
      <c r="A248" s="12" t="str">
        <f>IF(A247="","",IF(G247&lt;=0,"",IF(A247&gt;='Schedule'!$C$6,"",A247+1)))</f>
        <v/>
      </c>
      <c r="B248" s="11" t="str">
        <f>IF(A248="","",EDATE('Schedule'!$C$7,A248))</f>
        <v/>
      </c>
      <c r="C248" s="8" t="str">
        <f>IF(A248="","",G247)</f>
        <v/>
      </c>
      <c r="D248" s="8" t="str">
        <f>IF(A248="","",ROUND(E248+F248,2))</f>
        <v/>
      </c>
      <c r="E248" s="8" t="str">
        <f>IF(A248="","",ROUND(C248*'Schedule'!$C$5/12,2))</f>
        <v/>
      </c>
      <c r="F248" s="8" t="str">
        <f>IF(A248="","",IF(OR(A248='Schedule'!$C$6,IF('Schedule'!$C$8="Annuity",ROUND('Schedule'!$J$14-E248,2),'Schedule'!$J$14)&gt;C248),C248,IF('Schedule'!$C$8="Annuity",ROUND('Schedule'!$J$14-E248,2),'Schedule'!$J$14)))</f>
        <v/>
      </c>
      <c r="G248" s="8" t="str">
        <f>IF(A248="","",ROUND(C248-F248,2))</f>
        <v/>
      </c>
    </row>
    <row r="249" spans="1:7" x14ac:dyDescent="0.25">
      <c r="A249" s="12" t="str">
        <f>IF(A248="","",IF(G248&lt;=0,"",IF(A248&gt;='Schedule'!$C$6,"",A248+1)))</f>
        <v/>
      </c>
      <c r="B249" s="11" t="str">
        <f>IF(A249="","",EDATE('Schedule'!$C$7,A249))</f>
        <v/>
      </c>
      <c r="C249" s="8" t="str">
        <f>IF(A249="","",G248)</f>
        <v/>
      </c>
      <c r="D249" s="8" t="str">
        <f>IF(A249="","",ROUND(E249+F249,2))</f>
        <v/>
      </c>
      <c r="E249" s="8" t="str">
        <f>IF(A249="","",ROUND(C249*'Schedule'!$C$5/12,2))</f>
        <v/>
      </c>
      <c r="F249" s="8" t="str">
        <f>IF(A249="","",IF(OR(A249='Schedule'!$C$6,IF('Schedule'!$C$8="Annuity",ROUND('Schedule'!$J$14-E249,2),'Schedule'!$J$14)&gt;C249),C249,IF('Schedule'!$C$8="Annuity",ROUND('Schedule'!$J$14-E249,2),'Schedule'!$J$14)))</f>
        <v/>
      </c>
      <c r="G249" s="8" t="str">
        <f>IF(A249="","",ROUND(C249-F249,2))</f>
        <v/>
      </c>
    </row>
    <row r="250" spans="1:7" x14ac:dyDescent="0.25">
      <c r="A250" s="12" t="str">
        <f>IF(A249="","",IF(G249&lt;=0,"",IF(A249&gt;='Schedule'!$C$6,"",A249+1)))</f>
        <v/>
      </c>
      <c r="B250" s="11" t="str">
        <f>IF(A250="","",EDATE('Schedule'!$C$7,A250))</f>
        <v/>
      </c>
      <c r="C250" s="8" t="str">
        <f>IF(A250="","",G249)</f>
        <v/>
      </c>
      <c r="D250" s="8" t="str">
        <f>IF(A250="","",ROUND(E250+F250,2))</f>
        <v/>
      </c>
      <c r="E250" s="8" t="str">
        <f>IF(A250="","",ROUND(C250*'Schedule'!$C$5/12,2))</f>
        <v/>
      </c>
      <c r="F250" s="8" t="str">
        <f>IF(A250="","",IF(OR(A250='Schedule'!$C$6,IF('Schedule'!$C$8="Annuity",ROUND('Schedule'!$J$14-E250,2),'Schedule'!$J$14)&gt;C250),C250,IF('Schedule'!$C$8="Annuity",ROUND('Schedule'!$J$14-E250,2),'Schedule'!$J$14)))</f>
        <v/>
      </c>
      <c r="G250" s="8" t="str">
        <f>IF(A250="","",ROUND(C250-F250,2))</f>
        <v/>
      </c>
    </row>
    <row r="251" spans="1:7" x14ac:dyDescent="0.25">
      <c r="A251" s="12" t="str">
        <f>IF(A250="","",IF(G250&lt;=0,"",IF(A250&gt;='Schedule'!$C$6,"",A250+1)))</f>
        <v/>
      </c>
      <c r="B251" s="11" t="str">
        <f>IF(A251="","",EDATE('Schedule'!$C$7,A251))</f>
        <v/>
      </c>
      <c r="C251" s="8" t="str">
        <f>IF(A251="","",G250)</f>
        <v/>
      </c>
      <c r="D251" s="8" t="str">
        <f>IF(A251="","",ROUND(E251+F251,2))</f>
        <v/>
      </c>
      <c r="E251" s="8" t="str">
        <f>IF(A251="","",ROUND(C251*'Schedule'!$C$5/12,2))</f>
        <v/>
      </c>
      <c r="F251" s="8" t="str">
        <f>IF(A251="","",IF(OR(A251='Schedule'!$C$6,IF('Schedule'!$C$8="Annuity",ROUND('Schedule'!$J$14-E251,2),'Schedule'!$J$14)&gt;C251),C251,IF('Schedule'!$C$8="Annuity",ROUND('Schedule'!$J$14-E251,2),'Schedule'!$J$14)))</f>
        <v/>
      </c>
      <c r="G251" s="8" t="str">
        <f>IF(A251="","",ROUND(C251-F251,2))</f>
        <v/>
      </c>
    </row>
    <row r="252" spans="1:7" x14ac:dyDescent="0.25">
      <c r="A252" s="12" t="str">
        <f>IF(A251="","",IF(G251&lt;=0,"",IF(A251&gt;='Schedule'!$C$6,"",A251+1)))</f>
        <v/>
      </c>
      <c r="B252" s="11" t="str">
        <f>IF(A252="","",EDATE('Schedule'!$C$7,A252))</f>
        <v/>
      </c>
      <c r="C252" s="8" t="str">
        <f>IF(A252="","",G251)</f>
        <v/>
      </c>
      <c r="D252" s="8" t="str">
        <f>IF(A252="","",ROUND(E252+F252,2))</f>
        <v/>
      </c>
      <c r="E252" s="8" t="str">
        <f>IF(A252="","",ROUND(C252*'Schedule'!$C$5/12,2))</f>
        <v/>
      </c>
      <c r="F252" s="8" t="str">
        <f>IF(A252="","",IF(OR(A252='Schedule'!$C$6,IF('Schedule'!$C$8="Annuity",ROUND('Schedule'!$J$14-E252,2),'Schedule'!$J$14)&gt;C252),C252,IF('Schedule'!$C$8="Annuity",ROUND('Schedule'!$J$14-E252,2),'Schedule'!$J$14)))</f>
        <v/>
      </c>
      <c r="G252" s="8" t="str">
        <f>IF(A252="","",ROUND(C252-F252,2))</f>
        <v/>
      </c>
    </row>
    <row r="253" spans="1:7" x14ac:dyDescent="0.25">
      <c r="A253" s="12" t="str">
        <f>IF(A252="","",IF(G252&lt;=0,"",IF(A252&gt;='Schedule'!$C$6,"",A252+1)))</f>
        <v/>
      </c>
      <c r="B253" s="11" t="str">
        <f>IF(A253="","",EDATE('Schedule'!$C$7,A253))</f>
        <v/>
      </c>
      <c r="C253" s="8" t="str">
        <f>IF(A253="","",G252)</f>
        <v/>
      </c>
      <c r="D253" s="8" t="str">
        <f>IF(A253="","",ROUND(E253+F253,2))</f>
        <v/>
      </c>
      <c r="E253" s="8" t="str">
        <f>IF(A253="","",ROUND(C253*'Schedule'!$C$5/12,2))</f>
        <v/>
      </c>
      <c r="F253" s="8" t="str">
        <f>IF(A253="","",IF(OR(A253='Schedule'!$C$6,IF('Schedule'!$C$8="Annuity",ROUND('Schedule'!$J$14-E253,2),'Schedule'!$J$14)&gt;C253),C253,IF('Schedule'!$C$8="Annuity",ROUND('Schedule'!$J$14-E253,2),'Schedule'!$J$14)))</f>
        <v/>
      </c>
      <c r="G253" s="8" t="str">
        <f>IF(A253="","",ROUND(C253-F253,2))</f>
        <v/>
      </c>
    </row>
    <row r="254" spans="1:7" x14ac:dyDescent="0.25">
      <c r="A254" s="12" t="str">
        <f>IF(A253="","",IF(G253&lt;=0,"",IF(A253&gt;='Schedule'!$C$6,"",A253+1)))</f>
        <v/>
      </c>
      <c r="B254" s="11" t="str">
        <f>IF(A254="","",EDATE('Schedule'!$C$7,A254))</f>
        <v/>
      </c>
      <c r="C254" s="8" t="str">
        <f>IF(A254="","",G253)</f>
        <v/>
      </c>
      <c r="D254" s="8" t="str">
        <f>IF(A254="","",ROUND(E254+F254,2))</f>
        <v/>
      </c>
      <c r="E254" s="8" t="str">
        <f>IF(A254="","",ROUND(C254*'Schedule'!$C$5/12,2))</f>
        <v/>
      </c>
      <c r="F254" s="8" t="str">
        <f>IF(A254="","",IF(OR(A254='Schedule'!$C$6,IF('Schedule'!$C$8="Annuity",ROUND('Schedule'!$J$14-E254,2),'Schedule'!$J$14)&gt;C254),C254,IF('Schedule'!$C$8="Annuity",ROUND('Schedule'!$J$14-E254,2),'Schedule'!$J$14)))</f>
        <v/>
      </c>
      <c r="G254" s="8" t="str">
        <f>IF(A254="","",ROUND(C254-F254,2))</f>
        <v/>
      </c>
    </row>
    <row r="255" spans="1:7" x14ac:dyDescent="0.25">
      <c r="A255" s="12" t="str">
        <f>IF(A254="","",IF(G254&lt;=0,"",IF(A254&gt;='Schedule'!$C$6,"",A254+1)))</f>
        <v/>
      </c>
      <c r="B255" s="11" t="str">
        <f>IF(A255="","",EDATE('Schedule'!$C$7,A255))</f>
        <v/>
      </c>
      <c r="C255" s="8" t="str">
        <f>IF(A255="","",G254)</f>
        <v/>
      </c>
      <c r="D255" s="8" t="str">
        <f>IF(A255="","",ROUND(E255+F255,2))</f>
        <v/>
      </c>
      <c r="E255" s="8" t="str">
        <f>IF(A255="","",ROUND(C255*'Schedule'!$C$5/12,2))</f>
        <v/>
      </c>
      <c r="F255" s="8" t="str">
        <f>IF(A255="","",IF(OR(A255='Schedule'!$C$6,IF('Schedule'!$C$8="Annuity",ROUND('Schedule'!$J$14-E255,2),'Schedule'!$J$14)&gt;C255),C255,IF('Schedule'!$C$8="Annuity",ROUND('Schedule'!$J$14-E255,2),'Schedule'!$J$14)))</f>
        <v/>
      </c>
      <c r="G255" s="8" t="str">
        <f>IF(A255="","",ROUND(C255-F255,2))</f>
        <v/>
      </c>
    </row>
    <row r="256" spans="1:7" x14ac:dyDescent="0.25">
      <c r="A256" s="12" t="str">
        <f>IF(A255="","",IF(G255&lt;=0,"",IF(A255&gt;='Schedule'!$C$6,"",A255+1)))</f>
        <v/>
      </c>
      <c r="B256" s="11" t="str">
        <f>IF(A256="","",EDATE('Schedule'!$C$7,A256))</f>
        <v/>
      </c>
      <c r="C256" s="8" t="str">
        <f>IF(A256="","",G255)</f>
        <v/>
      </c>
      <c r="D256" s="8" t="str">
        <f>IF(A256="","",ROUND(E256+F256,2))</f>
        <v/>
      </c>
      <c r="E256" s="8" t="str">
        <f>IF(A256="","",ROUND(C256*'Schedule'!$C$5/12,2))</f>
        <v/>
      </c>
      <c r="F256" s="8" t="str">
        <f>IF(A256="","",IF(OR(A256='Schedule'!$C$6,IF('Schedule'!$C$8="Annuity",ROUND('Schedule'!$J$14-E256,2),'Schedule'!$J$14)&gt;C256),C256,IF('Schedule'!$C$8="Annuity",ROUND('Schedule'!$J$14-E256,2),'Schedule'!$J$14)))</f>
        <v/>
      </c>
      <c r="G256" s="8" t="str">
        <f>IF(A256="","",ROUND(C256-F256,2))</f>
        <v/>
      </c>
    </row>
    <row r="257" spans="1:7" x14ac:dyDescent="0.25">
      <c r="A257" s="12" t="str">
        <f>IF(A256="","",IF(G256&lt;=0,"",IF(A256&gt;='Schedule'!$C$6,"",A256+1)))</f>
        <v/>
      </c>
      <c r="B257" s="11" t="str">
        <f>IF(A257="","",EDATE('Schedule'!$C$7,A257))</f>
        <v/>
      </c>
      <c r="C257" s="8" t="str">
        <f>IF(A257="","",G256)</f>
        <v/>
      </c>
      <c r="D257" s="8" t="str">
        <f>IF(A257="","",ROUND(E257+F257,2))</f>
        <v/>
      </c>
      <c r="E257" s="8" t="str">
        <f>IF(A257="","",ROUND(C257*'Schedule'!$C$5/12,2))</f>
        <v/>
      </c>
      <c r="F257" s="8" t="str">
        <f>IF(A257="","",IF(OR(A257='Schedule'!$C$6,IF('Schedule'!$C$8="Annuity",ROUND('Schedule'!$J$14-E257,2),'Schedule'!$J$14)&gt;C257),C257,IF('Schedule'!$C$8="Annuity",ROUND('Schedule'!$J$14-E257,2),'Schedule'!$J$14)))</f>
        <v/>
      </c>
      <c r="G257" s="8" t="str">
        <f>IF(A257="","",ROUND(C257-F257,2))</f>
        <v/>
      </c>
    </row>
    <row r="258" spans="1:7" x14ac:dyDescent="0.25">
      <c r="A258" s="12" t="str">
        <f>IF(A257="","",IF(G257&lt;=0,"",IF(A257&gt;='Schedule'!$C$6,"",A257+1)))</f>
        <v/>
      </c>
      <c r="B258" s="11" t="str">
        <f>IF(A258="","",EDATE('Schedule'!$C$7,A258))</f>
        <v/>
      </c>
      <c r="C258" s="8" t="str">
        <f>IF(A258="","",G257)</f>
        <v/>
      </c>
      <c r="D258" s="8" t="str">
        <f>IF(A258="","",ROUND(E258+F258,2))</f>
        <v/>
      </c>
      <c r="E258" s="8" t="str">
        <f>IF(A258="","",ROUND(C258*'Schedule'!$C$5/12,2))</f>
        <v/>
      </c>
      <c r="F258" s="8" t="str">
        <f>IF(A258="","",IF(OR(A258='Schedule'!$C$6,IF('Schedule'!$C$8="Annuity",ROUND('Schedule'!$J$14-E258,2),'Schedule'!$J$14)&gt;C258),C258,IF('Schedule'!$C$8="Annuity",ROUND('Schedule'!$J$14-E258,2),'Schedule'!$J$14)))</f>
        <v/>
      </c>
      <c r="G258" s="8" t="str">
        <f>IF(A258="","",ROUND(C258-F258,2))</f>
        <v/>
      </c>
    </row>
    <row r="259" spans="1:7" x14ac:dyDescent="0.25">
      <c r="A259" s="12" t="str">
        <f>IF(A258="","",IF(G258&lt;=0,"",IF(A258&gt;='Schedule'!$C$6,"",A258+1)))</f>
        <v/>
      </c>
      <c r="B259" s="11" t="str">
        <f>IF(A259="","",EDATE('Schedule'!$C$7,A259))</f>
        <v/>
      </c>
      <c r="C259" s="8" t="str">
        <f>IF(A259="","",G258)</f>
        <v/>
      </c>
      <c r="D259" s="8" t="str">
        <f>IF(A259="","",ROUND(E259+F259,2))</f>
        <v/>
      </c>
      <c r="E259" s="8" t="str">
        <f>IF(A259="","",ROUND(C259*'Schedule'!$C$5/12,2))</f>
        <v/>
      </c>
      <c r="F259" s="8" t="str">
        <f>IF(A259="","",IF(OR(A259='Schedule'!$C$6,IF('Schedule'!$C$8="Annuity",ROUND('Schedule'!$J$14-E259,2),'Schedule'!$J$14)&gt;C259),C259,IF('Schedule'!$C$8="Annuity",ROUND('Schedule'!$J$14-E259,2),'Schedule'!$J$14)))</f>
        <v/>
      </c>
      <c r="G259" s="8" t="str">
        <f>IF(A259="","",ROUND(C259-F259,2))</f>
        <v/>
      </c>
    </row>
    <row r="260" spans="1:7" x14ac:dyDescent="0.25">
      <c r="A260" s="12" t="str">
        <f>IF(A259="","",IF(G259&lt;=0,"",IF(A259&gt;='Schedule'!$C$6,"",A259+1)))</f>
        <v/>
      </c>
      <c r="B260" s="11" t="str">
        <f>IF(A260="","",EDATE('Schedule'!$C$7,A260))</f>
        <v/>
      </c>
      <c r="C260" s="8" t="str">
        <f>IF(A260="","",G259)</f>
        <v/>
      </c>
      <c r="D260" s="8" t="str">
        <f>IF(A260="","",ROUND(E260+F260,2))</f>
        <v/>
      </c>
      <c r="E260" s="8" t="str">
        <f>IF(A260="","",ROUND(C260*'Schedule'!$C$5/12,2))</f>
        <v/>
      </c>
      <c r="F260" s="8" t="str">
        <f>IF(A260="","",IF(OR(A260='Schedule'!$C$6,IF('Schedule'!$C$8="Annuity",ROUND('Schedule'!$J$14-E260,2),'Schedule'!$J$14)&gt;C260),C260,IF('Schedule'!$C$8="Annuity",ROUND('Schedule'!$J$14-E260,2),'Schedule'!$J$14)))</f>
        <v/>
      </c>
      <c r="G260" s="8" t="str">
        <f>IF(A260="","",ROUND(C260-F260,2))</f>
        <v/>
      </c>
    </row>
    <row r="261" spans="1:7" x14ac:dyDescent="0.25">
      <c r="A261" s="12" t="str">
        <f>IF(A260="","",IF(G260&lt;=0,"",IF(A260&gt;='Schedule'!$C$6,"",A260+1)))</f>
        <v/>
      </c>
      <c r="B261" s="11" t="str">
        <f>IF(A261="","",EDATE('Schedule'!$C$7,A261))</f>
        <v/>
      </c>
      <c r="C261" s="8" t="str">
        <f>IF(A261="","",G260)</f>
        <v/>
      </c>
      <c r="D261" s="8" t="str">
        <f>IF(A261="","",ROUND(E261+F261,2))</f>
        <v/>
      </c>
      <c r="E261" s="8" t="str">
        <f>IF(A261="","",ROUND(C261*'Schedule'!$C$5/12,2))</f>
        <v/>
      </c>
      <c r="F261" s="8" t="str">
        <f>IF(A261="","",IF(OR(A261='Schedule'!$C$6,IF('Schedule'!$C$8="Annuity",ROUND('Schedule'!$J$14-E261,2),'Schedule'!$J$14)&gt;C261),C261,IF('Schedule'!$C$8="Annuity",ROUND('Schedule'!$J$14-E261,2),'Schedule'!$J$14)))</f>
        <v/>
      </c>
      <c r="G261" s="8" t="str">
        <f>IF(A261="","",ROUND(C261-F261,2))</f>
        <v/>
      </c>
    </row>
    <row r="262" spans="1:7" x14ac:dyDescent="0.25">
      <c r="A262" s="12" t="str">
        <f>IF(A261="","",IF(G261&lt;=0,"",IF(A261&gt;='Schedule'!$C$6,"",A261+1)))</f>
        <v/>
      </c>
      <c r="B262" s="11" t="str">
        <f>IF(A262="","",EDATE('Schedule'!$C$7,A262))</f>
        <v/>
      </c>
      <c r="C262" s="8" t="str">
        <f>IF(A262="","",G261)</f>
        <v/>
      </c>
      <c r="D262" s="8" t="str">
        <f>IF(A262="","",ROUND(E262+F262,2))</f>
        <v/>
      </c>
      <c r="E262" s="8" t="str">
        <f>IF(A262="","",ROUND(C262*'Schedule'!$C$5/12,2))</f>
        <v/>
      </c>
      <c r="F262" s="8" t="str">
        <f>IF(A262="","",IF(OR(A262='Schedule'!$C$6,IF('Schedule'!$C$8="Annuity",ROUND('Schedule'!$J$14-E262,2),'Schedule'!$J$14)&gt;C262),C262,IF('Schedule'!$C$8="Annuity",ROUND('Schedule'!$J$14-E262,2),'Schedule'!$J$14)))</f>
        <v/>
      </c>
      <c r="G262" s="8" t="str">
        <f>IF(A262="","",ROUND(C262-F262,2))</f>
        <v/>
      </c>
    </row>
    <row r="263" spans="1:7" x14ac:dyDescent="0.25">
      <c r="A263" s="12" t="str">
        <f>IF(A262="","",IF(G262&lt;=0,"",IF(A262&gt;='Schedule'!$C$6,"",A262+1)))</f>
        <v/>
      </c>
      <c r="B263" s="11" t="str">
        <f>IF(A263="","",EDATE('Schedule'!$C$7,A263))</f>
        <v/>
      </c>
      <c r="C263" s="8" t="str">
        <f>IF(A263="","",G262)</f>
        <v/>
      </c>
      <c r="D263" s="8" t="str">
        <f>IF(A263="","",ROUND(E263+F263,2))</f>
        <v/>
      </c>
      <c r="E263" s="8" t="str">
        <f>IF(A263="","",ROUND(C263*'Schedule'!$C$5/12,2))</f>
        <v/>
      </c>
      <c r="F263" s="8" t="str">
        <f>IF(A263="","",IF(OR(A263='Schedule'!$C$6,IF('Schedule'!$C$8="Annuity",ROUND('Schedule'!$J$14-E263,2),'Schedule'!$J$14)&gt;C263),C263,IF('Schedule'!$C$8="Annuity",ROUND('Schedule'!$J$14-E263,2),'Schedule'!$J$14)))</f>
        <v/>
      </c>
      <c r="G263" s="8" t="str">
        <f>IF(A263="","",ROUND(C263-F263,2))</f>
        <v/>
      </c>
    </row>
    <row r="264" spans="1:7" x14ac:dyDescent="0.25">
      <c r="A264" s="12" t="str">
        <f>IF(A263="","",IF(G263&lt;=0,"",IF(A263&gt;='Schedule'!$C$6,"",A263+1)))</f>
        <v/>
      </c>
      <c r="B264" s="11" t="str">
        <f>IF(A264="","",EDATE('Schedule'!$C$7,A264))</f>
        <v/>
      </c>
      <c r="C264" s="8" t="str">
        <f>IF(A264="","",G263)</f>
        <v/>
      </c>
      <c r="D264" s="8" t="str">
        <f>IF(A264="","",ROUND(E264+F264,2))</f>
        <v/>
      </c>
      <c r="E264" s="8" t="str">
        <f>IF(A264="","",ROUND(C264*'Schedule'!$C$5/12,2))</f>
        <v/>
      </c>
      <c r="F264" s="8" t="str">
        <f>IF(A264="","",IF(OR(A264='Schedule'!$C$6,IF('Schedule'!$C$8="Annuity",ROUND('Schedule'!$J$14-E264,2),'Schedule'!$J$14)&gt;C264),C264,IF('Schedule'!$C$8="Annuity",ROUND('Schedule'!$J$14-E264,2),'Schedule'!$J$14)))</f>
        <v/>
      </c>
      <c r="G264" s="8" t="str">
        <f>IF(A264="","",ROUND(C264-F264,2))</f>
        <v/>
      </c>
    </row>
    <row r="265" spans="1:7" x14ac:dyDescent="0.25">
      <c r="A265" s="12" t="str">
        <f>IF(A264="","",IF(G264&lt;=0,"",IF(A264&gt;='Schedule'!$C$6,"",A264+1)))</f>
        <v/>
      </c>
      <c r="B265" s="11" t="str">
        <f>IF(A265="","",EDATE('Schedule'!$C$7,A265))</f>
        <v/>
      </c>
      <c r="C265" s="8" t="str">
        <f>IF(A265="","",G264)</f>
        <v/>
      </c>
      <c r="D265" s="8" t="str">
        <f>IF(A265="","",ROUND(E265+F265,2))</f>
        <v/>
      </c>
      <c r="E265" s="8" t="str">
        <f>IF(A265="","",ROUND(C265*'Schedule'!$C$5/12,2))</f>
        <v/>
      </c>
      <c r="F265" s="8" t="str">
        <f>IF(A265="","",IF(OR(A265='Schedule'!$C$6,IF('Schedule'!$C$8="Annuity",ROUND('Schedule'!$J$14-E265,2),'Schedule'!$J$14)&gt;C265),C265,IF('Schedule'!$C$8="Annuity",ROUND('Schedule'!$J$14-E265,2),'Schedule'!$J$14)))</f>
        <v/>
      </c>
      <c r="G265" s="8" t="str">
        <f>IF(A265="","",ROUND(C265-F265,2))</f>
        <v/>
      </c>
    </row>
    <row r="266" spans="1:7" x14ac:dyDescent="0.25">
      <c r="A266" s="12" t="str">
        <f>IF(A265="","",IF(G265&lt;=0,"",IF(A265&gt;='Schedule'!$C$6,"",A265+1)))</f>
        <v/>
      </c>
      <c r="B266" s="11" t="str">
        <f>IF(A266="","",EDATE('Schedule'!$C$7,A266))</f>
        <v/>
      </c>
      <c r="C266" s="8" t="str">
        <f>IF(A266="","",G265)</f>
        <v/>
      </c>
      <c r="D266" s="8" t="str">
        <f>IF(A266="","",ROUND(E266+F266,2))</f>
        <v/>
      </c>
      <c r="E266" s="8" t="str">
        <f>IF(A266="","",ROUND(C266*'Schedule'!$C$5/12,2))</f>
        <v/>
      </c>
      <c r="F266" s="8" t="str">
        <f>IF(A266="","",IF(OR(A266='Schedule'!$C$6,IF('Schedule'!$C$8="Annuity",ROUND('Schedule'!$J$14-E266,2),'Schedule'!$J$14)&gt;C266),C266,IF('Schedule'!$C$8="Annuity",ROUND('Schedule'!$J$14-E266,2),'Schedule'!$J$14)))</f>
        <v/>
      </c>
      <c r="G266" s="8" t="str">
        <f>IF(A266="","",ROUND(C266-F266,2))</f>
        <v/>
      </c>
    </row>
    <row r="267" spans="1:7" x14ac:dyDescent="0.25">
      <c r="A267" s="12" t="str">
        <f>IF(A266="","",IF(G266&lt;=0,"",IF(A266&gt;='Schedule'!$C$6,"",A266+1)))</f>
        <v/>
      </c>
      <c r="B267" s="11" t="str">
        <f>IF(A267="","",EDATE('Schedule'!$C$7,A267))</f>
        <v/>
      </c>
      <c r="C267" s="8" t="str">
        <f>IF(A267="","",G266)</f>
        <v/>
      </c>
      <c r="D267" s="8" t="str">
        <f>IF(A267="","",ROUND(E267+F267,2))</f>
        <v/>
      </c>
      <c r="E267" s="8" t="str">
        <f>IF(A267="","",ROUND(C267*'Schedule'!$C$5/12,2))</f>
        <v/>
      </c>
      <c r="F267" s="8" t="str">
        <f>IF(A267="","",IF(OR(A267='Schedule'!$C$6,IF('Schedule'!$C$8="Annuity",ROUND('Schedule'!$J$14-E267,2),'Schedule'!$J$14)&gt;C267),C267,IF('Schedule'!$C$8="Annuity",ROUND('Schedule'!$J$14-E267,2),'Schedule'!$J$14)))</f>
        <v/>
      </c>
      <c r="G267" s="8" t="str">
        <f>IF(A267="","",ROUND(C267-F267,2))</f>
        <v/>
      </c>
    </row>
    <row r="268" spans="1:7" x14ac:dyDescent="0.25">
      <c r="A268" s="12" t="str">
        <f>IF(A267="","",IF(G267&lt;=0,"",IF(A267&gt;='Schedule'!$C$6,"",A267+1)))</f>
        <v/>
      </c>
      <c r="B268" s="11" t="str">
        <f>IF(A268="","",EDATE('Schedule'!$C$7,A268))</f>
        <v/>
      </c>
      <c r="C268" s="8" t="str">
        <f>IF(A268="","",G267)</f>
        <v/>
      </c>
      <c r="D268" s="8" t="str">
        <f>IF(A268="","",ROUND(E268+F268,2))</f>
        <v/>
      </c>
      <c r="E268" s="8" t="str">
        <f>IF(A268="","",ROUND(C268*'Schedule'!$C$5/12,2))</f>
        <v/>
      </c>
      <c r="F268" s="8" t="str">
        <f>IF(A268="","",IF(OR(A268='Schedule'!$C$6,IF('Schedule'!$C$8="Annuity",ROUND('Schedule'!$J$14-E268,2),'Schedule'!$J$14)&gt;C268),C268,IF('Schedule'!$C$8="Annuity",ROUND('Schedule'!$J$14-E268,2),'Schedule'!$J$14)))</f>
        <v/>
      </c>
      <c r="G268" s="8" t="str">
        <f>IF(A268="","",ROUND(C268-F268,2))</f>
        <v/>
      </c>
    </row>
    <row r="269" spans="1:7" x14ac:dyDescent="0.25">
      <c r="A269" s="12" t="str">
        <f>IF(A268="","",IF(G268&lt;=0,"",IF(A268&gt;='Schedule'!$C$6,"",A268+1)))</f>
        <v/>
      </c>
      <c r="B269" s="11" t="str">
        <f>IF(A269="","",EDATE('Schedule'!$C$7,A269))</f>
        <v/>
      </c>
      <c r="C269" s="8" t="str">
        <f>IF(A269="","",G268)</f>
        <v/>
      </c>
      <c r="D269" s="8" t="str">
        <f>IF(A269="","",ROUND(E269+F269,2))</f>
        <v/>
      </c>
      <c r="E269" s="8" t="str">
        <f>IF(A269="","",ROUND(C269*'Schedule'!$C$5/12,2))</f>
        <v/>
      </c>
      <c r="F269" s="8" t="str">
        <f>IF(A269="","",IF(OR(A269='Schedule'!$C$6,IF('Schedule'!$C$8="Annuity",ROUND('Schedule'!$J$14-E269,2),'Schedule'!$J$14)&gt;C269),C269,IF('Schedule'!$C$8="Annuity",ROUND('Schedule'!$J$14-E269,2),'Schedule'!$J$14)))</f>
        <v/>
      </c>
      <c r="G269" s="8" t="str">
        <f>IF(A269="","",ROUND(C269-F269,2))</f>
        <v/>
      </c>
    </row>
    <row r="270" spans="1:7" x14ac:dyDescent="0.25">
      <c r="A270" s="12" t="str">
        <f>IF(A269="","",IF(G269&lt;=0,"",IF(A269&gt;='Schedule'!$C$6,"",A269+1)))</f>
        <v/>
      </c>
      <c r="B270" s="11" t="str">
        <f>IF(A270="","",EDATE('Schedule'!$C$7,A270))</f>
        <v/>
      </c>
      <c r="C270" s="8" t="str">
        <f>IF(A270="","",G269)</f>
        <v/>
      </c>
      <c r="D270" s="8" t="str">
        <f>IF(A270="","",ROUND(E270+F270,2))</f>
        <v/>
      </c>
      <c r="E270" s="8" t="str">
        <f>IF(A270="","",ROUND(C270*'Schedule'!$C$5/12,2))</f>
        <v/>
      </c>
      <c r="F270" s="8" t="str">
        <f>IF(A270="","",IF(OR(A270='Schedule'!$C$6,IF('Schedule'!$C$8="Annuity",ROUND('Schedule'!$J$14-E270,2),'Schedule'!$J$14)&gt;C270),C270,IF('Schedule'!$C$8="Annuity",ROUND('Schedule'!$J$14-E270,2),'Schedule'!$J$14)))</f>
        <v/>
      </c>
      <c r="G270" s="8" t="str">
        <f>IF(A270="","",ROUND(C270-F270,2))</f>
        <v/>
      </c>
    </row>
    <row r="271" spans="1:7" x14ac:dyDescent="0.25">
      <c r="A271" s="12" t="str">
        <f>IF(A270="","",IF(G270&lt;=0,"",IF(A270&gt;='Schedule'!$C$6,"",A270+1)))</f>
        <v/>
      </c>
      <c r="B271" s="11" t="str">
        <f>IF(A271="","",EDATE('Schedule'!$C$7,A271))</f>
        <v/>
      </c>
      <c r="C271" s="8" t="str">
        <f>IF(A271="","",G270)</f>
        <v/>
      </c>
      <c r="D271" s="8" t="str">
        <f>IF(A271="","",ROUND(E271+F271,2))</f>
        <v/>
      </c>
      <c r="E271" s="8" t="str">
        <f>IF(A271="","",ROUND(C271*'Schedule'!$C$5/12,2))</f>
        <v/>
      </c>
      <c r="F271" s="8" t="str">
        <f>IF(A271="","",IF(OR(A271='Schedule'!$C$6,IF('Schedule'!$C$8="Annuity",ROUND('Schedule'!$J$14-E271,2),'Schedule'!$J$14)&gt;C271),C271,IF('Schedule'!$C$8="Annuity",ROUND('Schedule'!$J$14-E271,2),'Schedule'!$J$14)))</f>
        <v/>
      </c>
      <c r="G271" s="8" t="str">
        <f>IF(A271="","",ROUND(C271-F271,2))</f>
        <v/>
      </c>
    </row>
    <row r="272" spans="1:7" x14ac:dyDescent="0.25">
      <c r="A272" s="12" t="str">
        <f>IF(A271="","",IF(G271&lt;=0,"",IF(A271&gt;='Schedule'!$C$6,"",A271+1)))</f>
        <v/>
      </c>
      <c r="B272" s="11" t="str">
        <f>IF(A272="","",EDATE('Schedule'!$C$7,A272))</f>
        <v/>
      </c>
      <c r="C272" s="8" t="str">
        <f>IF(A272="","",G271)</f>
        <v/>
      </c>
      <c r="D272" s="8" t="str">
        <f>IF(A272="","",ROUND(E272+F272,2))</f>
        <v/>
      </c>
      <c r="E272" s="8" t="str">
        <f>IF(A272="","",ROUND(C272*'Schedule'!$C$5/12,2))</f>
        <v/>
      </c>
      <c r="F272" s="8" t="str">
        <f>IF(A272="","",IF(OR(A272='Schedule'!$C$6,IF('Schedule'!$C$8="Annuity",ROUND('Schedule'!$J$14-E272,2),'Schedule'!$J$14)&gt;C272),C272,IF('Schedule'!$C$8="Annuity",ROUND('Schedule'!$J$14-E272,2),'Schedule'!$J$14)))</f>
        <v/>
      </c>
      <c r="G272" s="8" t="str">
        <f>IF(A272="","",ROUND(C272-F272,2))</f>
        <v/>
      </c>
    </row>
    <row r="273" spans="1:7" x14ac:dyDescent="0.25">
      <c r="A273" s="12" t="str">
        <f>IF(A272="","",IF(G272&lt;=0,"",IF(A272&gt;='Schedule'!$C$6,"",A272+1)))</f>
        <v/>
      </c>
      <c r="B273" s="11" t="str">
        <f>IF(A273="","",EDATE('Schedule'!$C$7,A273))</f>
        <v/>
      </c>
      <c r="C273" s="8" t="str">
        <f>IF(A273="","",G272)</f>
        <v/>
      </c>
      <c r="D273" s="8" t="str">
        <f>IF(A273="","",ROUND(E273+F273,2))</f>
        <v/>
      </c>
      <c r="E273" s="8" t="str">
        <f>IF(A273="","",ROUND(C273*'Schedule'!$C$5/12,2))</f>
        <v/>
      </c>
      <c r="F273" s="8" t="str">
        <f>IF(A273="","",IF(OR(A273='Schedule'!$C$6,IF('Schedule'!$C$8="Annuity",ROUND('Schedule'!$J$14-E273,2),'Schedule'!$J$14)&gt;C273),C273,IF('Schedule'!$C$8="Annuity",ROUND('Schedule'!$J$14-E273,2),'Schedule'!$J$14)))</f>
        <v/>
      </c>
      <c r="G273" s="8" t="str">
        <f>IF(A273="","",ROUND(C273-F273,2))</f>
        <v/>
      </c>
    </row>
    <row r="274" spans="1:7" x14ac:dyDescent="0.25">
      <c r="A274" s="12" t="str">
        <f>IF(A273="","",IF(G273&lt;=0,"",IF(A273&gt;='Schedule'!$C$6,"",A273+1)))</f>
        <v/>
      </c>
      <c r="B274" s="11" t="str">
        <f>IF(A274="","",EDATE('Schedule'!$C$7,A274))</f>
        <v/>
      </c>
      <c r="C274" s="8" t="str">
        <f>IF(A274="","",G273)</f>
        <v/>
      </c>
      <c r="D274" s="8" t="str">
        <f>IF(A274="","",ROUND(E274+F274,2))</f>
        <v/>
      </c>
      <c r="E274" s="8" t="str">
        <f>IF(A274="","",ROUND(C274*'Schedule'!$C$5/12,2))</f>
        <v/>
      </c>
      <c r="F274" s="8" t="str">
        <f>IF(A274="","",IF(OR(A274='Schedule'!$C$6,IF('Schedule'!$C$8="Annuity",ROUND('Schedule'!$J$14-E274,2),'Schedule'!$J$14)&gt;C274),C274,IF('Schedule'!$C$8="Annuity",ROUND('Schedule'!$J$14-E274,2),'Schedule'!$J$14)))</f>
        <v/>
      </c>
      <c r="G274" s="8" t="str">
        <f>IF(A274="","",ROUND(C274-F274,2))</f>
        <v/>
      </c>
    </row>
    <row r="275" spans="1:7" x14ac:dyDescent="0.25">
      <c r="A275" s="12" t="str">
        <f>IF(A274="","",IF(G274&lt;=0,"",IF(A274&gt;='Schedule'!$C$6,"",A274+1)))</f>
        <v/>
      </c>
      <c r="B275" s="11" t="str">
        <f>IF(A275="","",EDATE('Schedule'!$C$7,A275))</f>
        <v/>
      </c>
      <c r="C275" s="8" t="str">
        <f>IF(A275="","",G274)</f>
        <v/>
      </c>
      <c r="D275" s="8" t="str">
        <f>IF(A275="","",ROUND(E275+F275,2))</f>
        <v/>
      </c>
      <c r="E275" s="8" t="str">
        <f>IF(A275="","",ROUND(C275*'Schedule'!$C$5/12,2))</f>
        <v/>
      </c>
      <c r="F275" s="8" t="str">
        <f>IF(A275="","",IF(OR(A275='Schedule'!$C$6,IF('Schedule'!$C$8="Annuity",ROUND('Schedule'!$J$14-E275,2),'Schedule'!$J$14)&gt;C275),C275,IF('Schedule'!$C$8="Annuity",ROUND('Schedule'!$J$14-E275,2),'Schedule'!$J$14)))</f>
        <v/>
      </c>
      <c r="G275" s="8" t="str">
        <f>IF(A275="","",ROUND(C275-F275,2))</f>
        <v/>
      </c>
    </row>
    <row r="276" spans="1:7" x14ac:dyDescent="0.25">
      <c r="A276" s="12" t="str">
        <f>IF(A275="","",IF(G275&lt;=0,"",IF(A275&gt;='Schedule'!$C$6,"",A275+1)))</f>
        <v/>
      </c>
      <c r="B276" s="11" t="str">
        <f>IF(A276="","",EDATE('Schedule'!$C$7,A276))</f>
        <v/>
      </c>
      <c r="C276" s="8" t="str">
        <f>IF(A276="","",G275)</f>
        <v/>
      </c>
      <c r="D276" s="8" t="str">
        <f>IF(A276="","",ROUND(E276+F276,2))</f>
        <v/>
      </c>
      <c r="E276" s="8" t="str">
        <f>IF(A276="","",ROUND(C276*'Schedule'!$C$5/12,2))</f>
        <v/>
      </c>
      <c r="F276" s="8" t="str">
        <f>IF(A276="","",IF(OR(A276='Schedule'!$C$6,IF('Schedule'!$C$8="Annuity",ROUND('Schedule'!$J$14-E276,2),'Schedule'!$J$14)&gt;C276),C276,IF('Schedule'!$C$8="Annuity",ROUND('Schedule'!$J$14-E276,2),'Schedule'!$J$14)))</f>
        <v/>
      </c>
      <c r="G276" s="8" t="str">
        <f>IF(A276="","",ROUND(C276-F276,2))</f>
        <v/>
      </c>
    </row>
    <row r="277" spans="1:7" x14ac:dyDescent="0.25">
      <c r="A277" s="12" t="str">
        <f>IF(A276="","",IF(G276&lt;=0,"",IF(A276&gt;='Schedule'!$C$6,"",A276+1)))</f>
        <v/>
      </c>
      <c r="B277" s="11" t="str">
        <f>IF(A277="","",EDATE('Schedule'!$C$7,A277))</f>
        <v/>
      </c>
      <c r="C277" s="8" t="str">
        <f>IF(A277="","",G276)</f>
        <v/>
      </c>
      <c r="D277" s="8" t="str">
        <f>IF(A277="","",ROUND(E277+F277,2))</f>
        <v/>
      </c>
      <c r="E277" s="8" t="str">
        <f>IF(A277="","",ROUND(C277*'Schedule'!$C$5/12,2))</f>
        <v/>
      </c>
      <c r="F277" s="8" t="str">
        <f>IF(A277="","",IF(OR(A277='Schedule'!$C$6,IF('Schedule'!$C$8="Annuity",ROUND('Schedule'!$J$14-E277,2),'Schedule'!$J$14)&gt;C277),C277,IF('Schedule'!$C$8="Annuity",ROUND('Schedule'!$J$14-E277,2),'Schedule'!$J$14)))</f>
        <v/>
      </c>
      <c r="G277" s="8" t="str">
        <f>IF(A277="","",ROUND(C277-F277,2))</f>
        <v/>
      </c>
    </row>
    <row r="278" spans="1:7" x14ac:dyDescent="0.25">
      <c r="A278" s="12" t="str">
        <f>IF(A277="","",IF(G277&lt;=0,"",IF(A277&gt;='Schedule'!$C$6,"",A277+1)))</f>
        <v/>
      </c>
      <c r="B278" s="11" t="str">
        <f>IF(A278="","",EDATE('Schedule'!$C$7,A278))</f>
        <v/>
      </c>
      <c r="C278" s="8" t="str">
        <f>IF(A278="","",G277)</f>
        <v/>
      </c>
      <c r="D278" s="8" t="str">
        <f>IF(A278="","",ROUND(E278+F278,2))</f>
        <v/>
      </c>
      <c r="E278" s="8" t="str">
        <f>IF(A278="","",ROUND(C278*'Schedule'!$C$5/12,2))</f>
        <v/>
      </c>
      <c r="F278" s="8" t="str">
        <f>IF(A278="","",IF(OR(A278='Schedule'!$C$6,IF('Schedule'!$C$8="Annuity",ROUND('Schedule'!$J$14-E278,2),'Schedule'!$J$14)&gt;C278),C278,IF('Schedule'!$C$8="Annuity",ROUND('Schedule'!$J$14-E278,2),'Schedule'!$J$14)))</f>
        <v/>
      </c>
      <c r="G278" s="8" t="str">
        <f>IF(A278="","",ROUND(C278-F278,2))</f>
        <v/>
      </c>
    </row>
    <row r="279" spans="1:7" x14ac:dyDescent="0.25">
      <c r="A279" s="12" t="str">
        <f>IF(A278="","",IF(G278&lt;=0,"",IF(A278&gt;='Schedule'!$C$6,"",A278+1)))</f>
        <v/>
      </c>
      <c r="B279" s="11" t="str">
        <f>IF(A279="","",EDATE('Schedule'!$C$7,A279))</f>
        <v/>
      </c>
      <c r="C279" s="8" t="str">
        <f>IF(A279="","",G278)</f>
        <v/>
      </c>
      <c r="D279" s="8" t="str">
        <f>IF(A279="","",ROUND(E279+F279,2))</f>
        <v/>
      </c>
      <c r="E279" s="8" t="str">
        <f>IF(A279="","",ROUND(C279*'Schedule'!$C$5/12,2))</f>
        <v/>
      </c>
      <c r="F279" s="8" t="str">
        <f>IF(A279="","",IF(OR(A279='Schedule'!$C$6,IF('Schedule'!$C$8="Annuity",ROUND('Schedule'!$J$14-E279,2),'Schedule'!$J$14)&gt;C279),C279,IF('Schedule'!$C$8="Annuity",ROUND('Schedule'!$J$14-E279,2),'Schedule'!$J$14)))</f>
        <v/>
      </c>
      <c r="G279" s="8" t="str">
        <f>IF(A279="","",ROUND(C279-F279,2))</f>
        <v/>
      </c>
    </row>
    <row r="280" spans="1:7" x14ac:dyDescent="0.25">
      <c r="A280" s="12" t="str">
        <f>IF(A279="","",IF(G279&lt;=0,"",IF(A279&gt;='Schedule'!$C$6,"",A279+1)))</f>
        <v/>
      </c>
      <c r="B280" s="11" t="str">
        <f>IF(A280="","",EDATE('Schedule'!$C$7,A280))</f>
        <v/>
      </c>
      <c r="C280" s="8" t="str">
        <f>IF(A280="","",G279)</f>
        <v/>
      </c>
      <c r="D280" s="8" t="str">
        <f>IF(A280="","",ROUND(E280+F280,2))</f>
        <v/>
      </c>
      <c r="E280" s="8" t="str">
        <f>IF(A280="","",ROUND(C280*'Schedule'!$C$5/12,2))</f>
        <v/>
      </c>
      <c r="F280" s="8" t="str">
        <f>IF(A280="","",IF(OR(A280='Schedule'!$C$6,IF('Schedule'!$C$8="Annuity",ROUND('Schedule'!$J$14-E280,2),'Schedule'!$J$14)&gt;C280),C280,IF('Schedule'!$C$8="Annuity",ROUND('Schedule'!$J$14-E280,2),'Schedule'!$J$14)))</f>
        <v/>
      </c>
      <c r="G280" s="8" t="str">
        <f>IF(A280="","",ROUND(C280-F280,2))</f>
        <v/>
      </c>
    </row>
    <row r="281" spans="1:7" x14ac:dyDescent="0.25">
      <c r="A281" s="12" t="str">
        <f>IF(A280="","",IF(G280&lt;=0,"",IF(A280&gt;='Schedule'!$C$6,"",A280+1)))</f>
        <v/>
      </c>
      <c r="B281" s="11" t="str">
        <f>IF(A281="","",EDATE('Schedule'!$C$7,A281))</f>
        <v/>
      </c>
      <c r="C281" s="8" t="str">
        <f>IF(A281="","",G280)</f>
        <v/>
      </c>
      <c r="D281" s="8" t="str">
        <f>IF(A281="","",ROUND(E281+F281,2))</f>
        <v/>
      </c>
      <c r="E281" s="8" t="str">
        <f>IF(A281="","",ROUND(C281*'Schedule'!$C$5/12,2))</f>
        <v/>
      </c>
      <c r="F281" s="8" t="str">
        <f>IF(A281="","",IF(OR(A281='Schedule'!$C$6,IF('Schedule'!$C$8="Annuity",ROUND('Schedule'!$J$14-E281,2),'Schedule'!$J$14)&gt;C281),C281,IF('Schedule'!$C$8="Annuity",ROUND('Schedule'!$J$14-E281,2),'Schedule'!$J$14)))</f>
        <v/>
      </c>
      <c r="G281" s="8" t="str">
        <f>IF(A281="","",ROUND(C281-F281,2))</f>
        <v/>
      </c>
    </row>
    <row r="282" spans="1:7" x14ac:dyDescent="0.25">
      <c r="A282" s="12" t="str">
        <f>IF(A281="","",IF(G281&lt;=0,"",IF(A281&gt;='Schedule'!$C$6,"",A281+1)))</f>
        <v/>
      </c>
      <c r="B282" s="11" t="str">
        <f>IF(A282="","",EDATE('Schedule'!$C$7,A282))</f>
        <v/>
      </c>
      <c r="C282" s="8" t="str">
        <f>IF(A282="","",G281)</f>
        <v/>
      </c>
      <c r="D282" s="8" t="str">
        <f>IF(A282="","",ROUND(E282+F282,2))</f>
        <v/>
      </c>
      <c r="E282" s="8" t="str">
        <f>IF(A282="","",ROUND(C282*'Schedule'!$C$5/12,2))</f>
        <v/>
      </c>
      <c r="F282" s="8" t="str">
        <f>IF(A282="","",IF(OR(A282='Schedule'!$C$6,IF('Schedule'!$C$8="Annuity",ROUND('Schedule'!$J$14-E282,2),'Schedule'!$J$14)&gt;C282),C282,IF('Schedule'!$C$8="Annuity",ROUND('Schedule'!$J$14-E282,2),'Schedule'!$J$14)))</f>
        <v/>
      </c>
      <c r="G282" s="8" t="str">
        <f>IF(A282="","",ROUND(C282-F282,2))</f>
        <v/>
      </c>
    </row>
    <row r="283" spans="1:7" x14ac:dyDescent="0.25">
      <c r="A283" s="12" t="str">
        <f>IF(A282="","",IF(G282&lt;=0,"",IF(A282&gt;='Schedule'!$C$6,"",A282+1)))</f>
        <v/>
      </c>
      <c r="B283" s="11" t="str">
        <f>IF(A283="","",EDATE('Schedule'!$C$7,A283))</f>
        <v/>
      </c>
      <c r="C283" s="8" t="str">
        <f>IF(A283="","",G282)</f>
        <v/>
      </c>
      <c r="D283" s="8" t="str">
        <f>IF(A283="","",ROUND(E283+F283,2))</f>
        <v/>
      </c>
      <c r="E283" s="8" t="str">
        <f>IF(A283="","",ROUND(C283*'Schedule'!$C$5/12,2))</f>
        <v/>
      </c>
      <c r="F283" s="8" t="str">
        <f>IF(A283="","",IF(OR(A283='Schedule'!$C$6,IF('Schedule'!$C$8="Annuity",ROUND('Schedule'!$J$14-E283,2),'Schedule'!$J$14)&gt;C283),C283,IF('Schedule'!$C$8="Annuity",ROUND('Schedule'!$J$14-E283,2),'Schedule'!$J$14)))</f>
        <v/>
      </c>
      <c r="G283" s="8" t="str">
        <f>IF(A283="","",ROUND(C283-F283,2))</f>
        <v/>
      </c>
    </row>
    <row r="284" spans="1:7" x14ac:dyDescent="0.25">
      <c r="A284" s="12" t="str">
        <f>IF(A283="","",IF(G283&lt;=0,"",IF(A283&gt;='Schedule'!$C$6,"",A283+1)))</f>
        <v/>
      </c>
      <c r="B284" s="11" t="str">
        <f>IF(A284="","",EDATE('Schedule'!$C$7,A284))</f>
        <v/>
      </c>
      <c r="C284" s="8" t="str">
        <f>IF(A284="","",G283)</f>
        <v/>
      </c>
      <c r="D284" s="8" t="str">
        <f>IF(A284="","",ROUND(E284+F284,2))</f>
        <v/>
      </c>
      <c r="E284" s="8" t="str">
        <f>IF(A284="","",ROUND(C284*'Schedule'!$C$5/12,2))</f>
        <v/>
      </c>
      <c r="F284" s="8" t="str">
        <f>IF(A284="","",IF(OR(A284='Schedule'!$C$6,IF('Schedule'!$C$8="Annuity",ROUND('Schedule'!$J$14-E284,2),'Schedule'!$J$14)&gt;C284),C284,IF('Schedule'!$C$8="Annuity",ROUND('Schedule'!$J$14-E284,2),'Schedule'!$J$14)))</f>
        <v/>
      </c>
      <c r="G284" s="8" t="str">
        <f>IF(A284="","",ROUND(C284-F284,2))</f>
        <v/>
      </c>
    </row>
    <row r="285" spans="1:7" x14ac:dyDescent="0.25">
      <c r="A285" s="12" t="str">
        <f>IF(A284="","",IF(G284&lt;=0,"",IF(A284&gt;='Schedule'!$C$6,"",A284+1)))</f>
        <v/>
      </c>
      <c r="B285" s="11" t="str">
        <f>IF(A285="","",EDATE('Schedule'!$C$7,A285))</f>
        <v/>
      </c>
      <c r="C285" s="8" t="str">
        <f>IF(A285="","",G284)</f>
        <v/>
      </c>
      <c r="D285" s="8" t="str">
        <f>IF(A285="","",ROUND(E285+F285,2))</f>
        <v/>
      </c>
      <c r="E285" s="8" t="str">
        <f>IF(A285="","",ROUND(C285*'Schedule'!$C$5/12,2))</f>
        <v/>
      </c>
      <c r="F285" s="8" t="str">
        <f>IF(A285="","",IF(OR(A285='Schedule'!$C$6,IF('Schedule'!$C$8="Annuity",ROUND('Schedule'!$J$14-E285,2),'Schedule'!$J$14)&gt;C285),C285,IF('Schedule'!$C$8="Annuity",ROUND('Schedule'!$J$14-E285,2),'Schedule'!$J$14)))</f>
        <v/>
      </c>
      <c r="G285" s="8" t="str">
        <f>IF(A285="","",ROUND(C285-F285,2))</f>
        <v/>
      </c>
    </row>
    <row r="286" spans="1:7" x14ac:dyDescent="0.25">
      <c r="A286" s="12" t="str">
        <f>IF(A285="","",IF(G285&lt;=0,"",IF(A285&gt;='Schedule'!$C$6,"",A285+1)))</f>
        <v/>
      </c>
      <c r="B286" s="11" t="str">
        <f>IF(A286="","",EDATE('Schedule'!$C$7,A286))</f>
        <v/>
      </c>
      <c r="C286" s="8" t="str">
        <f>IF(A286="","",G285)</f>
        <v/>
      </c>
      <c r="D286" s="8" t="str">
        <f>IF(A286="","",ROUND(E286+F286,2))</f>
        <v/>
      </c>
      <c r="E286" s="8" t="str">
        <f>IF(A286="","",ROUND(C286*'Schedule'!$C$5/12,2))</f>
        <v/>
      </c>
      <c r="F286" s="8" t="str">
        <f>IF(A286="","",IF(OR(A286='Schedule'!$C$6,IF('Schedule'!$C$8="Annuity",ROUND('Schedule'!$J$14-E286,2),'Schedule'!$J$14)&gt;C286),C286,IF('Schedule'!$C$8="Annuity",ROUND('Schedule'!$J$14-E286,2),'Schedule'!$J$14)))</f>
        <v/>
      </c>
      <c r="G286" s="8" t="str">
        <f>IF(A286="","",ROUND(C286-F286,2))</f>
        <v/>
      </c>
    </row>
    <row r="287" spans="1:7" x14ac:dyDescent="0.25">
      <c r="A287" s="12" t="str">
        <f>IF(A286="","",IF(G286&lt;=0,"",IF(A286&gt;='Schedule'!$C$6,"",A286+1)))</f>
        <v/>
      </c>
      <c r="B287" s="11" t="str">
        <f>IF(A287="","",EDATE('Schedule'!$C$7,A287))</f>
        <v/>
      </c>
      <c r="C287" s="8" t="str">
        <f>IF(A287="","",G286)</f>
        <v/>
      </c>
      <c r="D287" s="8" t="str">
        <f>IF(A287="","",ROUND(E287+F287,2))</f>
        <v/>
      </c>
      <c r="E287" s="8" t="str">
        <f>IF(A287="","",ROUND(C287*'Schedule'!$C$5/12,2))</f>
        <v/>
      </c>
      <c r="F287" s="8" t="str">
        <f>IF(A287="","",IF(OR(A287='Schedule'!$C$6,IF('Schedule'!$C$8="Annuity",ROUND('Schedule'!$J$14-E287,2),'Schedule'!$J$14)&gt;C287),C287,IF('Schedule'!$C$8="Annuity",ROUND('Schedule'!$J$14-E287,2),'Schedule'!$J$14)))</f>
        <v/>
      </c>
      <c r="G287" s="8" t="str">
        <f>IF(A287="","",ROUND(C287-F287,2))</f>
        <v/>
      </c>
    </row>
    <row r="288" spans="1:7" x14ac:dyDescent="0.25">
      <c r="A288" s="12" t="str">
        <f>IF(A287="","",IF(G287&lt;=0,"",IF(A287&gt;='Schedule'!$C$6,"",A287+1)))</f>
        <v/>
      </c>
      <c r="B288" s="11" t="str">
        <f>IF(A288="","",EDATE('Schedule'!$C$7,A288))</f>
        <v/>
      </c>
      <c r="C288" s="8" t="str">
        <f>IF(A288="","",G287)</f>
        <v/>
      </c>
      <c r="D288" s="8" t="str">
        <f>IF(A288="","",ROUND(E288+F288,2))</f>
        <v/>
      </c>
      <c r="E288" s="8" t="str">
        <f>IF(A288="","",ROUND(C288*'Schedule'!$C$5/12,2))</f>
        <v/>
      </c>
      <c r="F288" s="8" t="str">
        <f>IF(A288="","",IF(OR(A288='Schedule'!$C$6,IF('Schedule'!$C$8="Annuity",ROUND('Schedule'!$J$14-E288,2),'Schedule'!$J$14)&gt;C288),C288,IF('Schedule'!$C$8="Annuity",ROUND('Schedule'!$J$14-E288,2),'Schedule'!$J$14)))</f>
        <v/>
      </c>
      <c r="G288" s="8" t="str">
        <f>IF(A288="","",ROUND(C288-F288,2))</f>
        <v/>
      </c>
    </row>
    <row r="289" spans="1:7" x14ac:dyDescent="0.25">
      <c r="A289" s="12" t="str">
        <f>IF(A288="","",IF(G288&lt;=0,"",IF(A288&gt;='Schedule'!$C$6,"",A288+1)))</f>
        <v/>
      </c>
      <c r="B289" s="11" t="str">
        <f>IF(A289="","",EDATE('Schedule'!$C$7,A289))</f>
        <v/>
      </c>
      <c r="C289" s="8" t="str">
        <f>IF(A289="","",G288)</f>
        <v/>
      </c>
      <c r="D289" s="8" t="str">
        <f>IF(A289="","",ROUND(E289+F289,2))</f>
        <v/>
      </c>
      <c r="E289" s="8" t="str">
        <f>IF(A289="","",ROUND(C289*'Schedule'!$C$5/12,2))</f>
        <v/>
      </c>
      <c r="F289" s="8" t="str">
        <f>IF(A289="","",IF(OR(A289='Schedule'!$C$6,IF('Schedule'!$C$8="Annuity",ROUND('Schedule'!$J$14-E289,2),'Schedule'!$J$14)&gt;C289),C289,IF('Schedule'!$C$8="Annuity",ROUND('Schedule'!$J$14-E289,2),'Schedule'!$J$14)))</f>
        <v/>
      </c>
      <c r="G289" s="8" t="str">
        <f>IF(A289="","",ROUND(C289-F289,2))</f>
        <v/>
      </c>
    </row>
    <row r="290" spans="1:7" x14ac:dyDescent="0.25">
      <c r="A290" s="12" t="str">
        <f>IF(A289="","",IF(G289&lt;=0,"",IF(A289&gt;='Schedule'!$C$6,"",A289+1)))</f>
        <v/>
      </c>
      <c r="B290" s="11" t="str">
        <f>IF(A290="","",EDATE('Schedule'!$C$7,A290))</f>
        <v/>
      </c>
      <c r="C290" s="8" t="str">
        <f>IF(A290="","",G289)</f>
        <v/>
      </c>
      <c r="D290" s="8" t="str">
        <f>IF(A290="","",ROUND(E290+F290,2))</f>
        <v/>
      </c>
      <c r="E290" s="8" t="str">
        <f>IF(A290="","",ROUND(C290*'Schedule'!$C$5/12,2))</f>
        <v/>
      </c>
      <c r="F290" s="8" t="str">
        <f>IF(A290="","",IF(OR(A290='Schedule'!$C$6,IF('Schedule'!$C$8="Annuity",ROUND('Schedule'!$J$14-E290,2),'Schedule'!$J$14)&gt;C290),C290,IF('Schedule'!$C$8="Annuity",ROUND('Schedule'!$J$14-E290,2),'Schedule'!$J$14)))</f>
        <v/>
      </c>
      <c r="G290" s="8" t="str">
        <f>IF(A290="","",ROUND(C290-F290,2))</f>
        <v/>
      </c>
    </row>
    <row r="291" spans="1:7" x14ac:dyDescent="0.25">
      <c r="A291" s="12" t="str">
        <f>IF(A290="","",IF(G290&lt;=0,"",IF(A290&gt;='Schedule'!$C$6,"",A290+1)))</f>
        <v/>
      </c>
      <c r="B291" s="11" t="str">
        <f>IF(A291="","",EDATE('Schedule'!$C$7,A291))</f>
        <v/>
      </c>
      <c r="C291" s="8" t="str">
        <f>IF(A291="","",G290)</f>
        <v/>
      </c>
      <c r="D291" s="8" t="str">
        <f>IF(A291="","",ROUND(E291+F291,2))</f>
        <v/>
      </c>
      <c r="E291" s="8" t="str">
        <f>IF(A291="","",ROUND(C291*'Schedule'!$C$5/12,2))</f>
        <v/>
      </c>
      <c r="F291" s="8" t="str">
        <f>IF(A291="","",IF(OR(A291='Schedule'!$C$6,IF('Schedule'!$C$8="Annuity",ROUND('Schedule'!$J$14-E291,2),'Schedule'!$J$14)&gt;C291),C291,IF('Schedule'!$C$8="Annuity",ROUND('Schedule'!$J$14-E291,2),'Schedule'!$J$14)))</f>
        <v/>
      </c>
      <c r="G291" s="8" t="str">
        <f>IF(A291="","",ROUND(C291-F291,2))</f>
        <v/>
      </c>
    </row>
    <row r="292" spans="1:7" x14ac:dyDescent="0.25">
      <c r="A292" s="12" t="str">
        <f>IF(A291="","",IF(G291&lt;=0,"",IF(A291&gt;='Schedule'!$C$6,"",A291+1)))</f>
        <v/>
      </c>
      <c r="B292" s="11" t="str">
        <f>IF(A292="","",EDATE('Schedule'!$C$7,A292))</f>
        <v/>
      </c>
      <c r="C292" s="8" t="str">
        <f>IF(A292="","",G291)</f>
        <v/>
      </c>
      <c r="D292" s="8" t="str">
        <f>IF(A292="","",ROUND(E292+F292,2))</f>
        <v/>
      </c>
      <c r="E292" s="8" t="str">
        <f>IF(A292="","",ROUND(C292*'Schedule'!$C$5/12,2))</f>
        <v/>
      </c>
      <c r="F292" s="8" t="str">
        <f>IF(A292="","",IF(OR(A292='Schedule'!$C$6,IF('Schedule'!$C$8="Annuity",ROUND('Schedule'!$J$14-E292,2),'Schedule'!$J$14)&gt;C292),C292,IF('Schedule'!$C$8="Annuity",ROUND('Schedule'!$J$14-E292,2),'Schedule'!$J$14)))</f>
        <v/>
      </c>
      <c r="G292" s="8" t="str">
        <f>IF(A292="","",ROUND(C292-F292,2))</f>
        <v/>
      </c>
    </row>
    <row r="293" spans="1:7" x14ac:dyDescent="0.25">
      <c r="A293" s="12" t="str">
        <f>IF(A292="","",IF(G292&lt;=0,"",IF(A292&gt;='Schedule'!$C$6,"",A292+1)))</f>
        <v/>
      </c>
      <c r="B293" s="11" t="str">
        <f>IF(A293="","",EDATE('Schedule'!$C$7,A293))</f>
        <v/>
      </c>
      <c r="C293" s="8" t="str">
        <f>IF(A293="","",G292)</f>
        <v/>
      </c>
      <c r="D293" s="8" t="str">
        <f>IF(A293="","",ROUND(E293+F293,2))</f>
        <v/>
      </c>
      <c r="E293" s="8" t="str">
        <f>IF(A293="","",ROUND(C293*'Schedule'!$C$5/12,2))</f>
        <v/>
      </c>
      <c r="F293" s="8" t="str">
        <f>IF(A293="","",IF(OR(A293='Schedule'!$C$6,IF('Schedule'!$C$8="Annuity",ROUND('Schedule'!$J$14-E293,2),'Schedule'!$J$14)&gt;C293),C293,IF('Schedule'!$C$8="Annuity",ROUND('Schedule'!$J$14-E293,2),'Schedule'!$J$14)))</f>
        <v/>
      </c>
      <c r="G293" s="8" t="str">
        <f>IF(A293="","",ROUND(C293-F293,2))</f>
        <v/>
      </c>
    </row>
    <row r="294" spans="1:7" x14ac:dyDescent="0.25">
      <c r="A294" s="12" t="str">
        <f>IF(A293="","",IF(G293&lt;=0,"",IF(A293&gt;='Schedule'!$C$6,"",A293+1)))</f>
        <v/>
      </c>
      <c r="B294" s="11" t="str">
        <f>IF(A294="","",EDATE('Schedule'!$C$7,A294))</f>
        <v/>
      </c>
      <c r="C294" s="8" t="str">
        <f>IF(A294="","",G293)</f>
        <v/>
      </c>
      <c r="D294" s="8" t="str">
        <f>IF(A294="","",ROUND(E294+F294,2))</f>
        <v/>
      </c>
      <c r="E294" s="8" t="str">
        <f>IF(A294="","",ROUND(C294*'Schedule'!$C$5/12,2))</f>
        <v/>
      </c>
      <c r="F294" s="8" t="str">
        <f>IF(A294="","",IF(OR(A294='Schedule'!$C$6,IF('Schedule'!$C$8="Annuity",ROUND('Schedule'!$J$14-E294,2),'Schedule'!$J$14)&gt;C294),C294,IF('Schedule'!$C$8="Annuity",ROUND('Schedule'!$J$14-E294,2),'Schedule'!$J$14)))</f>
        <v/>
      </c>
      <c r="G294" s="8" t="str">
        <f>IF(A294="","",ROUND(C294-F294,2))</f>
        <v/>
      </c>
    </row>
    <row r="295" spans="1:7" x14ac:dyDescent="0.25">
      <c r="A295" s="12" t="str">
        <f>IF(A294="","",IF(G294&lt;=0,"",IF(A294&gt;='Schedule'!$C$6,"",A294+1)))</f>
        <v/>
      </c>
      <c r="B295" s="11" t="str">
        <f>IF(A295="","",EDATE('Schedule'!$C$7,A295))</f>
        <v/>
      </c>
      <c r="C295" s="8" t="str">
        <f>IF(A295="","",G294)</f>
        <v/>
      </c>
      <c r="D295" s="8" t="str">
        <f>IF(A295="","",ROUND(E295+F295,2))</f>
        <v/>
      </c>
      <c r="E295" s="8" t="str">
        <f>IF(A295="","",ROUND(C295*'Schedule'!$C$5/12,2))</f>
        <v/>
      </c>
      <c r="F295" s="8" t="str">
        <f>IF(A295="","",IF(OR(A295='Schedule'!$C$6,IF('Schedule'!$C$8="Annuity",ROUND('Schedule'!$J$14-E295,2),'Schedule'!$J$14)&gt;C295),C295,IF('Schedule'!$C$8="Annuity",ROUND('Schedule'!$J$14-E295,2),'Schedule'!$J$14)))</f>
        <v/>
      </c>
      <c r="G295" s="8" t="str">
        <f>IF(A295="","",ROUND(C295-F295,2))</f>
        <v/>
      </c>
    </row>
    <row r="296" spans="1:7" x14ac:dyDescent="0.25">
      <c r="A296" s="12" t="str">
        <f>IF(A295="","",IF(G295&lt;=0,"",IF(A295&gt;='Schedule'!$C$6,"",A295+1)))</f>
        <v/>
      </c>
      <c r="B296" s="11" t="str">
        <f>IF(A296="","",EDATE('Schedule'!$C$7,A296))</f>
        <v/>
      </c>
      <c r="C296" s="8" t="str">
        <f>IF(A296="","",G295)</f>
        <v/>
      </c>
      <c r="D296" s="8" t="str">
        <f>IF(A296="","",ROUND(E296+F296,2))</f>
        <v/>
      </c>
      <c r="E296" s="8" t="str">
        <f>IF(A296="","",ROUND(C296*'Schedule'!$C$5/12,2))</f>
        <v/>
      </c>
      <c r="F296" s="8" t="str">
        <f>IF(A296="","",IF(OR(A296='Schedule'!$C$6,IF('Schedule'!$C$8="Annuity",ROUND('Schedule'!$J$14-E296,2),'Schedule'!$J$14)&gt;C296),C296,IF('Schedule'!$C$8="Annuity",ROUND('Schedule'!$J$14-E296,2),'Schedule'!$J$14)))</f>
        <v/>
      </c>
      <c r="G296" s="8" t="str">
        <f>IF(A296="","",ROUND(C296-F296,2))</f>
        <v/>
      </c>
    </row>
    <row r="297" spans="1:7" x14ac:dyDescent="0.25">
      <c r="A297" s="12" t="str">
        <f>IF(A296="","",IF(G296&lt;=0,"",IF(A296&gt;='Schedule'!$C$6,"",A296+1)))</f>
        <v/>
      </c>
      <c r="B297" s="11" t="str">
        <f>IF(A297="","",EDATE('Schedule'!$C$7,A297))</f>
        <v/>
      </c>
      <c r="C297" s="8" t="str">
        <f>IF(A297="","",G296)</f>
        <v/>
      </c>
      <c r="D297" s="8" t="str">
        <f>IF(A297="","",ROUND(E297+F297,2))</f>
        <v/>
      </c>
      <c r="E297" s="8" t="str">
        <f>IF(A297="","",ROUND(C297*'Schedule'!$C$5/12,2))</f>
        <v/>
      </c>
      <c r="F297" s="8" t="str">
        <f>IF(A297="","",IF(OR(A297='Schedule'!$C$6,IF('Schedule'!$C$8="Annuity",ROUND('Schedule'!$J$14-E297,2),'Schedule'!$J$14)&gt;C297),C297,IF('Schedule'!$C$8="Annuity",ROUND('Schedule'!$J$14-E297,2),'Schedule'!$J$14)))</f>
        <v/>
      </c>
      <c r="G297" s="8" t="str">
        <f>IF(A297="","",ROUND(C297-F297,2))</f>
        <v/>
      </c>
    </row>
    <row r="298" spans="1:7" x14ac:dyDescent="0.25">
      <c r="A298" s="12" t="str">
        <f>IF(A297="","",IF(G297&lt;=0,"",IF(A297&gt;='Schedule'!$C$6,"",A297+1)))</f>
        <v/>
      </c>
      <c r="B298" s="11" t="str">
        <f>IF(A298="","",EDATE('Schedule'!$C$7,A298))</f>
        <v/>
      </c>
      <c r="C298" s="8" t="str">
        <f>IF(A298="","",G297)</f>
        <v/>
      </c>
      <c r="D298" s="8" t="str">
        <f>IF(A298="","",ROUND(E298+F298,2))</f>
        <v/>
      </c>
      <c r="E298" s="8" t="str">
        <f>IF(A298="","",ROUND(C298*'Schedule'!$C$5/12,2))</f>
        <v/>
      </c>
      <c r="F298" s="8" t="str">
        <f>IF(A298="","",IF(OR(A298='Schedule'!$C$6,IF('Schedule'!$C$8="Annuity",ROUND('Schedule'!$J$14-E298,2),'Schedule'!$J$14)&gt;C298),C298,IF('Schedule'!$C$8="Annuity",ROUND('Schedule'!$J$14-E298,2),'Schedule'!$J$14)))</f>
        <v/>
      </c>
      <c r="G298" s="8" t="str">
        <f>IF(A298="","",ROUND(C298-F298,2))</f>
        <v/>
      </c>
    </row>
    <row r="299" spans="1:7" x14ac:dyDescent="0.25">
      <c r="A299" s="12" t="str">
        <f>IF(A298="","",IF(G298&lt;=0,"",IF(A298&gt;='Schedule'!$C$6,"",A298+1)))</f>
        <v/>
      </c>
      <c r="B299" s="11" t="str">
        <f>IF(A299="","",EDATE('Schedule'!$C$7,A299))</f>
        <v/>
      </c>
      <c r="C299" s="8" t="str">
        <f>IF(A299="","",G298)</f>
        <v/>
      </c>
      <c r="D299" s="8" t="str">
        <f>IF(A299="","",ROUND(E299+F299,2))</f>
        <v/>
      </c>
      <c r="E299" s="8" t="str">
        <f>IF(A299="","",ROUND(C299*'Schedule'!$C$5/12,2))</f>
        <v/>
      </c>
      <c r="F299" s="8" t="str">
        <f>IF(A299="","",IF(OR(A299='Schedule'!$C$6,IF('Schedule'!$C$8="Annuity",ROUND('Schedule'!$J$14-E299,2),'Schedule'!$J$14)&gt;C299),C299,IF('Schedule'!$C$8="Annuity",ROUND('Schedule'!$J$14-E299,2),'Schedule'!$J$14)))</f>
        <v/>
      </c>
      <c r="G299" s="8" t="str">
        <f>IF(A299="","",ROUND(C299-F299,2))</f>
        <v/>
      </c>
    </row>
    <row r="300" spans="1:7" x14ac:dyDescent="0.25">
      <c r="A300" s="12" t="str">
        <f>IF(A299="","",IF(G299&lt;=0,"",IF(A299&gt;='Schedule'!$C$6,"",A299+1)))</f>
        <v/>
      </c>
      <c r="B300" s="11" t="str">
        <f>IF(A300="","",EDATE('Schedule'!$C$7,A300))</f>
        <v/>
      </c>
      <c r="C300" s="8" t="str">
        <f>IF(A300="","",G299)</f>
        <v/>
      </c>
      <c r="D300" s="8" t="str">
        <f>IF(A300="","",ROUND(E300+F300,2))</f>
        <v/>
      </c>
      <c r="E300" s="8" t="str">
        <f>IF(A300="","",ROUND(C300*'Schedule'!$C$5/12,2))</f>
        <v/>
      </c>
      <c r="F300" s="8" t="str">
        <f>IF(A300="","",IF(OR(A300='Schedule'!$C$6,IF('Schedule'!$C$8="Annuity",ROUND('Schedule'!$J$14-E300,2),'Schedule'!$J$14)&gt;C300),C300,IF('Schedule'!$C$8="Annuity",ROUND('Schedule'!$J$14-E300,2),'Schedule'!$J$14)))</f>
        <v/>
      </c>
      <c r="G300" s="8" t="str">
        <f>IF(A300="","",ROUND(C300-F300,2))</f>
        <v/>
      </c>
    </row>
    <row r="301" spans="1:7" x14ac:dyDescent="0.25">
      <c r="A301" s="12" t="str">
        <f>IF(A300="","",IF(G300&lt;=0,"",IF(A300&gt;='Schedule'!$C$6,"",A300+1)))</f>
        <v/>
      </c>
      <c r="B301" s="11" t="str">
        <f>IF(A301="","",EDATE('Schedule'!$C$7,A301))</f>
        <v/>
      </c>
      <c r="C301" s="8" t="str">
        <f>IF(A301="","",G300)</f>
        <v/>
      </c>
      <c r="D301" s="8" t="str">
        <f>IF(A301="","",ROUND(E301+F301,2))</f>
        <v/>
      </c>
      <c r="E301" s="8" t="str">
        <f>IF(A301="","",ROUND(C301*'Schedule'!$C$5/12,2))</f>
        <v/>
      </c>
      <c r="F301" s="8" t="str">
        <f>IF(A301="","",IF(OR(A301='Schedule'!$C$6,IF('Schedule'!$C$8="Annuity",ROUND('Schedule'!$J$14-E301,2),'Schedule'!$J$14)&gt;C301),C301,IF('Schedule'!$C$8="Annuity",ROUND('Schedule'!$J$14-E301,2),'Schedule'!$J$14)))</f>
        <v/>
      </c>
      <c r="G301" s="8" t="str">
        <f>IF(A301="","",ROUND(C301-F301,2))</f>
        <v/>
      </c>
    </row>
    <row r="302" spans="1:7" x14ac:dyDescent="0.25">
      <c r="A302" s="12" t="str">
        <f>IF(A301="","",IF(G301&lt;=0,"",IF(A301&gt;='Schedule'!$C$6,"",A301+1)))</f>
        <v/>
      </c>
      <c r="B302" s="11" t="str">
        <f>IF(A302="","",EDATE('Schedule'!$C$7,A302))</f>
        <v/>
      </c>
      <c r="C302" s="8" t="str">
        <f>IF(A302="","",G301)</f>
        <v/>
      </c>
      <c r="D302" s="8" t="str">
        <f>IF(A302="","",ROUND(E302+F302,2))</f>
        <v/>
      </c>
      <c r="E302" s="8" t="str">
        <f>IF(A302="","",ROUND(C302*'Schedule'!$C$5/12,2))</f>
        <v/>
      </c>
      <c r="F302" s="8" t="str">
        <f>IF(A302="","",IF(OR(A302='Schedule'!$C$6,IF('Schedule'!$C$8="Annuity",ROUND('Schedule'!$J$14-E302,2),'Schedule'!$J$14)&gt;C302),C302,IF('Schedule'!$C$8="Annuity",ROUND('Schedule'!$J$14-E302,2),'Schedule'!$J$14)))</f>
        <v/>
      </c>
      <c r="G302" s="8" t="str">
        <f>IF(A302="","",ROUND(C302-F302,2))</f>
        <v/>
      </c>
    </row>
    <row r="303" spans="1:7" x14ac:dyDescent="0.25">
      <c r="A303" s="12" t="str">
        <f>IF(A302="","",IF(G302&lt;=0,"",IF(A302&gt;='Schedule'!$C$6,"",A302+1)))</f>
        <v/>
      </c>
      <c r="B303" s="11" t="str">
        <f>IF(A303="","",EDATE('Schedule'!$C$7,A303))</f>
        <v/>
      </c>
      <c r="C303" s="8" t="str">
        <f>IF(A303="","",G302)</f>
        <v/>
      </c>
      <c r="D303" s="8" t="str">
        <f>IF(A303="","",ROUND(E303+F303,2))</f>
        <v/>
      </c>
      <c r="E303" s="8" t="str">
        <f>IF(A303="","",ROUND(C303*'Schedule'!$C$5/12,2))</f>
        <v/>
      </c>
      <c r="F303" s="8" t="str">
        <f>IF(A303="","",IF(OR(A303='Schedule'!$C$6,IF('Schedule'!$C$8="Annuity",ROUND('Schedule'!$J$14-E303,2),'Schedule'!$J$14)&gt;C303),C303,IF('Schedule'!$C$8="Annuity",ROUND('Schedule'!$J$14-E303,2),'Schedule'!$J$14)))</f>
        <v/>
      </c>
      <c r="G303" s="8" t="str">
        <f>IF(A303="","",ROUND(C303-F303,2))</f>
        <v/>
      </c>
    </row>
    <row r="304" spans="1:7" x14ac:dyDescent="0.25">
      <c r="A304" s="12" t="str">
        <f>IF(A303="","",IF(G303&lt;=0,"",IF(A303&gt;='Schedule'!$C$6,"",A303+1)))</f>
        <v/>
      </c>
      <c r="B304" s="11" t="str">
        <f>IF(A304="","",EDATE('Schedule'!$C$7,A304))</f>
        <v/>
      </c>
      <c r="C304" s="8" t="str">
        <f>IF(A304="","",G303)</f>
        <v/>
      </c>
      <c r="D304" s="8" t="str">
        <f>IF(A304="","",ROUND(E304+F304,2))</f>
        <v/>
      </c>
      <c r="E304" s="8" t="str">
        <f>IF(A304="","",ROUND(C304*'Schedule'!$C$5/12,2))</f>
        <v/>
      </c>
      <c r="F304" s="8" t="str">
        <f>IF(A304="","",IF(OR(A304='Schedule'!$C$6,IF('Schedule'!$C$8="Annuity",ROUND('Schedule'!$J$14-E304,2),'Schedule'!$J$14)&gt;C304),C304,IF('Schedule'!$C$8="Annuity",ROUND('Schedule'!$J$14-E304,2),'Schedule'!$J$14)))</f>
        <v/>
      </c>
      <c r="G304" s="8" t="str">
        <f>IF(A304="","",ROUND(C304-F304,2))</f>
        <v/>
      </c>
    </row>
    <row r="305" spans="1:7" x14ac:dyDescent="0.25">
      <c r="A305" s="12" t="str">
        <f>IF(A304="","",IF(G304&lt;=0,"",IF(A304&gt;='Schedule'!$C$6,"",A304+1)))</f>
        <v/>
      </c>
      <c r="B305" s="11" t="str">
        <f>IF(A305="","",EDATE('Schedule'!$C$7,A305))</f>
        <v/>
      </c>
      <c r="C305" s="8" t="str">
        <f>IF(A305="","",G304)</f>
        <v/>
      </c>
      <c r="D305" s="8" t="str">
        <f>IF(A305="","",ROUND(E305+F305,2))</f>
        <v/>
      </c>
      <c r="E305" s="8" t="str">
        <f>IF(A305="","",ROUND(C305*'Schedule'!$C$5/12,2))</f>
        <v/>
      </c>
      <c r="F305" s="8" t="str">
        <f>IF(A305="","",IF(OR(A305='Schedule'!$C$6,IF('Schedule'!$C$8="Annuity",ROUND('Schedule'!$J$14-E305,2),'Schedule'!$J$14)&gt;C305),C305,IF('Schedule'!$C$8="Annuity",ROUND('Schedule'!$J$14-E305,2),'Schedule'!$J$14)))</f>
        <v/>
      </c>
      <c r="G305" s="8" t="str">
        <f>IF(A305="","",ROUND(C305-F305,2))</f>
        <v/>
      </c>
    </row>
    <row r="306" spans="1:7" x14ac:dyDescent="0.25">
      <c r="A306" s="12" t="str">
        <f>IF(A305="","",IF(G305&lt;=0,"",IF(A305&gt;='Schedule'!$C$6,"",A305+1)))</f>
        <v/>
      </c>
      <c r="B306" s="11" t="str">
        <f>IF(A306="","",EDATE('Schedule'!$C$7,A306))</f>
        <v/>
      </c>
      <c r="C306" s="8" t="str">
        <f>IF(A306="","",G305)</f>
        <v/>
      </c>
      <c r="D306" s="8" t="str">
        <f>IF(A306="","",ROUND(E306+F306,2))</f>
        <v/>
      </c>
      <c r="E306" s="8" t="str">
        <f>IF(A306="","",ROUND(C306*'Schedule'!$C$5/12,2))</f>
        <v/>
      </c>
      <c r="F306" s="8" t="str">
        <f>IF(A306="","",IF(OR(A306='Schedule'!$C$6,IF('Schedule'!$C$8="Annuity",ROUND('Schedule'!$J$14-E306,2),'Schedule'!$J$14)&gt;C306),C306,IF('Schedule'!$C$8="Annuity",ROUND('Schedule'!$J$14-E306,2),'Schedule'!$J$14)))</f>
        <v/>
      </c>
      <c r="G306" s="8" t="str">
        <f>IF(A306="","",ROUND(C306-F306,2))</f>
        <v/>
      </c>
    </row>
    <row r="307" spans="1:7" x14ac:dyDescent="0.25">
      <c r="A307" s="12" t="str">
        <f>IF(A306="","",IF(G306&lt;=0,"",IF(A306&gt;='Schedule'!$C$6,"",A306+1)))</f>
        <v/>
      </c>
      <c r="B307" s="11" t="str">
        <f>IF(A307="","",EDATE('Schedule'!$C$7,A307))</f>
        <v/>
      </c>
      <c r="C307" s="8" t="str">
        <f>IF(A307="","",G306)</f>
        <v/>
      </c>
      <c r="D307" s="8" t="str">
        <f>IF(A307="","",ROUND(E307+F307,2))</f>
        <v/>
      </c>
      <c r="E307" s="8" t="str">
        <f>IF(A307="","",ROUND(C307*'Schedule'!$C$5/12,2))</f>
        <v/>
      </c>
      <c r="F307" s="8" t="str">
        <f>IF(A307="","",IF(OR(A307='Schedule'!$C$6,IF('Schedule'!$C$8="Annuity",ROUND('Schedule'!$J$14-E307,2),'Schedule'!$J$14)&gt;C307),C307,IF('Schedule'!$C$8="Annuity",ROUND('Schedule'!$J$14-E307,2),'Schedule'!$J$14)))</f>
        <v/>
      </c>
      <c r="G307" s="8" t="str">
        <f>IF(A307="","",ROUND(C307-F307,2))</f>
        <v/>
      </c>
    </row>
    <row r="308" spans="1:7" x14ac:dyDescent="0.25">
      <c r="A308" s="12" t="str">
        <f>IF(A307="","",IF(G307&lt;=0,"",IF(A307&gt;='Schedule'!$C$6,"",A307+1)))</f>
        <v/>
      </c>
      <c r="B308" s="11" t="str">
        <f>IF(A308="","",EDATE('Schedule'!$C$7,A308))</f>
        <v/>
      </c>
      <c r="C308" s="8" t="str">
        <f>IF(A308="","",G307)</f>
        <v/>
      </c>
      <c r="D308" s="8" t="str">
        <f>IF(A308="","",ROUND(E308+F308,2))</f>
        <v/>
      </c>
      <c r="E308" s="8" t="str">
        <f>IF(A308="","",ROUND(C308*'Schedule'!$C$5/12,2))</f>
        <v/>
      </c>
      <c r="F308" s="8" t="str">
        <f>IF(A308="","",IF(OR(A308='Schedule'!$C$6,IF('Schedule'!$C$8="Annuity",ROUND('Schedule'!$J$14-E308,2),'Schedule'!$J$14)&gt;C308),C308,IF('Schedule'!$C$8="Annuity",ROUND('Schedule'!$J$14-E308,2),'Schedule'!$J$14)))</f>
        <v/>
      </c>
      <c r="G308" s="8" t="str">
        <f>IF(A308="","",ROUND(C308-F308,2))</f>
        <v/>
      </c>
    </row>
    <row r="309" spans="1:7" x14ac:dyDescent="0.25">
      <c r="A309" s="12" t="str">
        <f>IF(A308="","",IF(G308&lt;=0,"",IF(A308&gt;='Schedule'!$C$6,"",A308+1)))</f>
        <v/>
      </c>
      <c r="B309" s="11" t="str">
        <f>IF(A309="","",EDATE('Schedule'!$C$7,A309))</f>
        <v/>
      </c>
      <c r="C309" s="8" t="str">
        <f>IF(A309="","",G308)</f>
        <v/>
      </c>
      <c r="D309" s="8" t="str">
        <f>IF(A309="","",ROUND(E309+F309,2))</f>
        <v/>
      </c>
      <c r="E309" s="8" t="str">
        <f>IF(A309="","",ROUND(C309*'Schedule'!$C$5/12,2))</f>
        <v/>
      </c>
      <c r="F309" s="8" t="str">
        <f>IF(A309="","",IF(OR(A309='Schedule'!$C$6,IF('Schedule'!$C$8="Annuity",ROUND('Schedule'!$J$14-E309,2),'Schedule'!$J$14)&gt;C309),C309,IF('Schedule'!$C$8="Annuity",ROUND('Schedule'!$J$14-E309,2),'Schedule'!$J$14)))</f>
        <v/>
      </c>
      <c r="G309" s="8" t="str">
        <f>IF(A309="","",ROUND(C309-F309,2))</f>
        <v/>
      </c>
    </row>
    <row r="310" spans="1:7" x14ac:dyDescent="0.25">
      <c r="A310" s="12" t="str">
        <f>IF(A309="","",IF(G309&lt;=0,"",IF(A309&gt;='Schedule'!$C$6,"",A309+1)))</f>
        <v/>
      </c>
      <c r="B310" s="11" t="str">
        <f>IF(A310="","",EDATE('Schedule'!$C$7,A310))</f>
        <v/>
      </c>
      <c r="C310" s="8" t="str">
        <f>IF(A310="","",G309)</f>
        <v/>
      </c>
      <c r="D310" s="8" t="str">
        <f>IF(A310="","",ROUND(E310+F310,2))</f>
        <v/>
      </c>
      <c r="E310" s="8" t="str">
        <f>IF(A310="","",ROUND(C310*'Schedule'!$C$5/12,2))</f>
        <v/>
      </c>
      <c r="F310" s="8" t="str">
        <f>IF(A310="","",IF(OR(A310='Schedule'!$C$6,IF('Schedule'!$C$8="Annuity",ROUND('Schedule'!$J$14-E310,2),'Schedule'!$J$14)&gt;C310),C310,IF('Schedule'!$C$8="Annuity",ROUND('Schedule'!$J$14-E310,2),'Schedule'!$J$14)))</f>
        <v/>
      </c>
      <c r="G310" s="8" t="str">
        <f>IF(A310="","",ROUND(C310-F310,2))</f>
        <v/>
      </c>
    </row>
    <row r="311" spans="1:7" x14ac:dyDescent="0.25">
      <c r="A311" s="12" t="str">
        <f>IF(A310="","",IF(G310&lt;=0,"",IF(A310&gt;='Schedule'!$C$6,"",A310+1)))</f>
        <v/>
      </c>
      <c r="B311" s="11" t="str">
        <f>IF(A311="","",EDATE('Schedule'!$C$7,A311))</f>
        <v/>
      </c>
      <c r="C311" s="8" t="str">
        <f>IF(A311="","",G310)</f>
        <v/>
      </c>
      <c r="D311" s="8" t="str">
        <f>IF(A311="","",ROUND(E311+F311,2))</f>
        <v/>
      </c>
      <c r="E311" s="8" t="str">
        <f>IF(A311="","",ROUND(C311*'Schedule'!$C$5/12,2))</f>
        <v/>
      </c>
      <c r="F311" s="8" t="str">
        <f>IF(A311="","",IF(OR(A311='Schedule'!$C$6,IF('Schedule'!$C$8="Annuity",ROUND('Schedule'!$J$14-E311,2),'Schedule'!$J$14)&gt;C311),C311,IF('Schedule'!$C$8="Annuity",ROUND('Schedule'!$J$14-E311,2),'Schedule'!$J$14)))</f>
        <v/>
      </c>
      <c r="G311" s="8" t="str">
        <f>IF(A311="","",ROUND(C311-F311,2))</f>
        <v/>
      </c>
    </row>
    <row r="312" spans="1:7" x14ac:dyDescent="0.25">
      <c r="A312" s="12" t="str">
        <f>IF(A311="","",IF(G311&lt;=0,"",IF(A311&gt;='Schedule'!$C$6,"",A311+1)))</f>
        <v/>
      </c>
      <c r="B312" s="11" t="str">
        <f>IF(A312="","",EDATE('Schedule'!$C$7,A312))</f>
        <v/>
      </c>
      <c r="C312" s="8" t="str">
        <f>IF(A312="","",G311)</f>
        <v/>
      </c>
      <c r="D312" s="8" t="str">
        <f>IF(A312="","",ROUND(E312+F312,2))</f>
        <v/>
      </c>
      <c r="E312" s="8" t="str">
        <f>IF(A312="","",ROUND(C312*'Schedule'!$C$5/12,2))</f>
        <v/>
      </c>
      <c r="F312" s="8" t="str">
        <f>IF(A312="","",IF(OR(A312='Schedule'!$C$6,IF('Schedule'!$C$8="Annuity",ROUND('Schedule'!$J$14-E312,2),'Schedule'!$J$14)&gt;C312),C312,IF('Schedule'!$C$8="Annuity",ROUND('Schedule'!$J$14-E312,2),'Schedule'!$J$14)))</f>
        <v/>
      </c>
      <c r="G312" s="8" t="str">
        <f>IF(A312="","",ROUND(C312-F312,2))</f>
        <v/>
      </c>
    </row>
    <row r="313" spans="1:7" x14ac:dyDescent="0.25">
      <c r="A313" s="12" t="str">
        <f>IF(A312="","",IF(G312&lt;=0,"",IF(A312&gt;='Schedule'!$C$6,"",A312+1)))</f>
        <v/>
      </c>
      <c r="B313" s="11" t="str">
        <f>IF(A313="","",EDATE('Schedule'!$C$7,A313))</f>
        <v/>
      </c>
      <c r="C313" s="8" t="str">
        <f>IF(A313="","",G312)</f>
        <v/>
      </c>
      <c r="D313" s="8" t="str">
        <f>IF(A313="","",ROUND(E313+F313,2))</f>
        <v/>
      </c>
      <c r="E313" s="8" t="str">
        <f>IF(A313="","",ROUND(C313*'Schedule'!$C$5/12,2))</f>
        <v/>
      </c>
      <c r="F313" s="8" t="str">
        <f>IF(A313="","",IF(OR(A313='Schedule'!$C$6,IF('Schedule'!$C$8="Annuity",ROUND('Schedule'!$J$14-E313,2),'Schedule'!$J$14)&gt;C313),C313,IF('Schedule'!$C$8="Annuity",ROUND('Schedule'!$J$14-E313,2),'Schedule'!$J$14)))</f>
        <v/>
      </c>
      <c r="G313" s="8" t="str">
        <f>IF(A313="","",ROUND(C313-F313,2))</f>
        <v/>
      </c>
    </row>
    <row r="314" spans="1:7" x14ac:dyDescent="0.25">
      <c r="A314" s="12" t="str">
        <f>IF(A313="","",IF(G313&lt;=0,"",IF(A313&gt;='Schedule'!$C$6,"",A313+1)))</f>
        <v/>
      </c>
      <c r="B314" s="11" t="str">
        <f>IF(A314="","",EDATE('Schedule'!$C$7,A314))</f>
        <v/>
      </c>
      <c r="C314" s="8" t="str">
        <f>IF(A314="","",G313)</f>
        <v/>
      </c>
      <c r="D314" s="8" t="str">
        <f>IF(A314="","",ROUND(E314+F314,2))</f>
        <v/>
      </c>
      <c r="E314" s="8" t="str">
        <f>IF(A314="","",ROUND(C314*'Schedule'!$C$5/12,2))</f>
        <v/>
      </c>
      <c r="F314" s="8" t="str">
        <f>IF(A314="","",IF(OR(A314='Schedule'!$C$6,IF('Schedule'!$C$8="Annuity",ROUND('Schedule'!$J$14-E314,2),'Schedule'!$J$14)&gt;C314),C314,IF('Schedule'!$C$8="Annuity",ROUND('Schedule'!$J$14-E314,2),'Schedule'!$J$14)))</f>
        <v/>
      </c>
      <c r="G314" s="8" t="str">
        <f>IF(A314="","",ROUND(C314-F314,2))</f>
        <v/>
      </c>
    </row>
    <row r="315" spans="1:7" x14ac:dyDescent="0.25">
      <c r="A315" s="12" t="str">
        <f>IF(A314="","",IF(G314&lt;=0,"",IF(A314&gt;='Schedule'!$C$6,"",A314+1)))</f>
        <v/>
      </c>
      <c r="B315" s="11" t="str">
        <f>IF(A315="","",EDATE('Schedule'!$C$7,A315))</f>
        <v/>
      </c>
      <c r="C315" s="8" t="str">
        <f>IF(A315="","",G314)</f>
        <v/>
      </c>
      <c r="D315" s="8" t="str">
        <f>IF(A315="","",ROUND(E315+F315,2))</f>
        <v/>
      </c>
      <c r="E315" s="8" t="str">
        <f>IF(A315="","",ROUND(C315*'Schedule'!$C$5/12,2))</f>
        <v/>
      </c>
      <c r="F315" s="8" t="str">
        <f>IF(A315="","",IF(OR(A315='Schedule'!$C$6,IF('Schedule'!$C$8="Annuity",ROUND('Schedule'!$J$14-E315,2),'Schedule'!$J$14)&gt;C315),C315,IF('Schedule'!$C$8="Annuity",ROUND('Schedule'!$J$14-E315,2),'Schedule'!$J$14)))</f>
        <v/>
      </c>
      <c r="G315" s="8" t="str">
        <f>IF(A315="","",ROUND(C315-F315,2))</f>
        <v/>
      </c>
    </row>
    <row r="316" spans="1:7" x14ac:dyDescent="0.25">
      <c r="A316" s="12" t="str">
        <f>IF(A315="","",IF(G315&lt;=0,"",IF(A315&gt;='Schedule'!$C$6,"",A315+1)))</f>
        <v/>
      </c>
      <c r="B316" s="11" t="str">
        <f>IF(A316="","",EDATE('Schedule'!$C$7,A316))</f>
        <v/>
      </c>
      <c r="C316" s="8" t="str">
        <f>IF(A316="","",G315)</f>
        <v/>
      </c>
      <c r="D316" s="8" t="str">
        <f>IF(A316="","",ROUND(E316+F316,2))</f>
        <v/>
      </c>
      <c r="E316" s="8" t="str">
        <f>IF(A316="","",ROUND(C316*'Schedule'!$C$5/12,2))</f>
        <v/>
      </c>
      <c r="F316" s="8" t="str">
        <f>IF(A316="","",IF(OR(A316='Schedule'!$C$6,IF('Schedule'!$C$8="Annuity",ROUND('Schedule'!$J$14-E316,2),'Schedule'!$J$14)&gt;C316),C316,IF('Schedule'!$C$8="Annuity",ROUND('Schedule'!$J$14-E316,2),'Schedule'!$J$14)))</f>
        <v/>
      </c>
      <c r="G316" s="8" t="str">
        <f>IF(A316="","",ROUND(C316-F316,2))</f>
        <v/>
      </c>
    </row>
    <row r="317" spans="1:7" x14ac:dyDescent="0.25">
      <c r="A317" s="12" t="str">
        <f>IF(A316="","",IF(G316&lt;=0,"",IF(A316&gt;='Schedule'!$C$6,"",A316+1)))</f>
        <v/>
      </c>
      <c r="B317" s="11" t="str">
        <f>IF(A317="","",EDATE('Schedule'!$C$7,A317))</f>
        <v/>
      </c>
      <c r="C317" s="8" t="str">
        <f>IF(A317="","",G316)</f>
        <v/>
      </c>
      <c r="D317" s="8" t="str">
        <f>IF(A317="","",ROUND(E317+F317,2))</f>
        <v/>
      </c>
      <c r="E317" s="8" t="str">
        <f>IF(A317="","",ROUND(C317*'Schedule'!$C$5/12,2))</f>
        <v/>
      </c>
      <c r="F317" s="8" t="str">
        <f>IF(A317="","",IF(OR(A317='Schedule'!$C$6,IF('Schedule'!$C$8="Annuity",ROUND('Schedule'!$J$14-E317,2),'Schedule'!$J$14)&gt;C317),C317,IF('Schedule'!$C$8="Annuity",ROUND('Schedule'!$J$14-E317,2),'Schedule'!$J$14)))</f>
        <v/>
      </c>
      <c r="G317" s="8" t="str">
        <f>IF(A317="","",ROUND(C317-F317,2))</f>
        <v/>
      </c>
    </row>
    <row r="318" spans="1:7" x14ac:dyDescent="0.25">
      <c r="A318" s="12" t="str">
        <f>IF(A317="","",IF(G317&lt;=0,"",IF(A317&gt;='Schedule'!$C$6,"",A317+1)))</f>
        <v/>
      </c>
      <c r="B318" s="11" t="str">
        <f>IF(A318="","",EDATE('Schedule'!$C$7,A318))</f>
        <v/>
      </c>
      <c r="C318" s="8" t="str">
        <f>IF(A318="","",G317)</f>
        <v/>
      </c>
      <c r="D318" s="8" t="str">
        <f>IF(A318="","",ROUND(E318+F318,2))</f>
        <v/>
      </c>
      <c r="E318" s="8" t="str">
        <f>IF(A318="","",ROUND(C318*'Schedule'!$C$5/12,2))</f>
        <v/>
      </c>
      <c r="F318" s="8" t="str">
        <f>IF(A318="","",IF(OR(A318='Schedule'!$C$6,IF('Schedule'!$C$8="Annuity",ROUND('Schedule'!$J$14-E318,2),'Schedule'!$J$14)&gt;C318),C318,IF('Schedule'!$C$8="Annuity",ROUND('Schedule'!$J$14-E318,2),'Schedule'!$J$14)))</f>
        <v/>
      </c>
      <c r="G318" s="8" t="str">
        <f>IF(A318="","",ROUND(C318-F318,2))</f>
        <v/>
      </c>
    </row>
    <row r="319" spans="1:7" x14ac:dyDescent="0.25">
      <c r="A319" s="12" t="str">
        <f>IF(A318="","",IF(G318&lt;=0,"",IF(A318&gt;='Schedule'!$C$6,"",A318+1)))</f>
        <v/>
      </c>
      <c r="B319" s="11" t="str">
        <f>IF(A319="","",EDATE('Schedule'!$C$7,A319))</f>
        <v/>
      </c>
      <c r="C319" s="8" t="str">
        <f>IF(A319="","",G318)</f>
        <v/>
      </c>
      <c r="D319" s="8" t="str">
        <f>IF(A319="","",ROUND(E319+F319,2))</f>
        <v/>
      </c>
      <c r="E319" s="8" t="str">
        <f>IF(A319="","",ROUND(C319*'Schedule'!$C$5/12,2))</f>
        <v/>
      </c>
      <c r="F319" s="8" t="str">
        <f>IF(A319="","",IF(OR(A319='Schedule'!$C$6,IF('Schedule'!$C$8="Annuity",ROUND('Schedule'!$J$14-E319,2),'Schedule'!$J$14)&gt;C319),C319,IF('Schedule'!$C$8="Annuity",ROUND('Schedule'!$J$14-E319,2),'Schedule'!$J$14)))</f>
        <v/>
      </c>
      <c r="G319" s="8" t="str">
        <f>IF(A319="","",ROUND(C319-F319,2))</f>
        <v/>
      </c>
    </row>
    <row r="320" spans="1:7" x14ac:dyDescent="0.25">
      <c r="A320" s="12" t="str">
        <f>IF(A319="","",IF(G319&lt;=0,"",IF(A319&gt;='Schedule'!$C$6,"",A319+1)))</f>
        <v/>
      </c>
      <c r="B320" s="11" t="str">
        <f>IF(A320="","",EDATE('Schedule'!$C$7,A320))</f>
        <v/>
      </c>
      <c r="C320" s="8" t="str">
        <f>IF(A320="","",G319)</f>
        <v/>
      </c>
      <c r="D320" s="8" t="str">
        <f>IF(A320="","",ROUND(E320+F320,2))</f>
        <v/>
      </c>
      <c r="E320" s="8" t="str">
        <f>IF(A320="","",ROUND(C320*'Schedule'!$C$5/12,2))</f>
        <v/>
      </c>
      <c r="F320" s="8" t="str">
        <f>IF(A320="","",IF(OR(A320='Schedule'!$C$6,IF('Schedule'!$C$8="Annuity",ROUND('Schedule'!$J$14-E320,2),'Schedule'!$J$14)&gt;C320),C320,IF('Schedule'!$C$8="Annuity",ROUND('Schedule'!$J$14-E320,2),'Schedule'!$J$14)))</f>
        <v/>
      </c>
      <c r="G320" s="8" t="str">
        <f>IF(A320="","",ROUND(C320-F320,2))</f>
        <v/>
      </c>
    </row>
    <row r="321" spans="1:7" x14ac:dyDescent="0.25">
      <c r="A321" s="12" t="str">
        <f>IF(A320="","",IF(G320&lt;=0,"",IF(A320&gt;='Schedule'!$C$6,"",A320+1)))</f>
        <v/>
      </c>
      <c r="B321" s="11" t="str">
        <f>IF(A321="","",EDATE('Schedule'!$C$7,A321))</f>
        <v/>
      </c>
      <c r="C321" s="8" t="str">
        <f>IF(A321="","",G320)</f>
        <v/>
      </c>
      <c r="D321" s="8" t="str">
        <f>IF(A321="","",ROUND(E321+F321,2))</f>
        <v/>
      </c>
      <c r="E321" s="8" t="str">
        <f>IF(A321="","",ROUND(C321*'Schedule'!$C$5/12,2))</f>
        <v/>
      </c>
      <c r="F321" s="8" t="str">
        <f>IF(A321="","",IF(OR(A321='Schedule'!$C$6,IF('Schedule'!$C$8="Annuity",ROUND('Schedule'!$J$14-E321,2),'Schedule'!$J$14)&gt;C321),C321,IF('Schedule'!$C$8="Annuity",ROUND('Schedule'!$J$14-E321,2),'Schedule'!$J$14)))</f>
        <v/>
      </c>
      <c r="G321" s="8" t="str">
        <f>IF(A321="","",ROUND(C321-F321,2))</f>
        <v/>
      </c>
    </row>
    <row r="322" spans="1:7" x14ac:dyDescent="0.25">
      <c r="A322" s="12" t="str">
        <f>IF(A321="","",IF(G321&lt;=0,"",IF(A321&gt;='Schedule'!$C$6,"",A321+1)))</f>
        <v/>
      </c>
      <c r="B322" s="11" t="str">
        <f>IF(A322="","",EDATE('Schedule'!$C$7,A322))</f>
        <v/>
      </c>
      <c r="C322" s="8" t="str">
        <f>IF(A322="","",G321)</f>
        <v/>
      </c>
      <c r="D322" s="8" t="str">
        <f>IF(A322="","",ROUND(E322+F322,2))</f>
        <v/>
      </c>
      <c r="E322" s="8" t="str">
        <f>IF(A322="","",ROUND(C322*'Schedule'!$C$5/12,2))</f>
        <v/>
      </c>
      <c r="F322" s="8" t="str">
        <f>IF(A322="","",IF(OR(A322='Schedule'!$C$6,IF('Schedule'!$C$8="Annuity",ROUND('Schedule'!$J$14-E322,2),'Schedule'!$J$14)&gt;C322),C322,IF('Schedule'!$C$8="Annuity",ROUND('Schedule'!$J$14-E322,2),'Schedule'!$J$14)))</f>
        <v/>
      </c>
      <c r="G322" s="8" t="str">
        <f>IF(A322="","",ROUND(C322-F322,2))</f>
        <v/>
      </c>
    </row>
    <row r="323" spans="1:7" x14ac:dyDescent="0.25">
      <c r="A323" s="12" t="str">
        <f>IF(A322="","",IF(G322&lt;=0,"",IF(A322&gt;='Schedule'!$C$6,"",A322+1)))</f>
        <v/>
      </c>
      <c r="B323" s="11" t="str">
        <f>IF(A323="","",EDATE('Schedule'!$C$7,A323))</f>
        <v/>
      </c>
      <c r="C323" s="8" t="str">
        <f>IF(A323="","",G322)</f>
        <v/>
      </c>
      <c r="D323" s="8" t="str">
        <f>IF(A323="","",ROUND(E323+F323,2))</f>
        <v/>
      </c>
      <c r="E323" s="8" t="str">
        <f>IF(A323="","",ROUND(C323*'Schedule'!$C$5/12,2))</f>
        <v/>
      </c>
      <c r="F323" s="8" t="str">
        <f>IF(A323="","",IF(OR(A323='Schedule'!$C$6,IF('Schedule'!$C$8="Annuity",ROUND('Schedule'!$J$14-E323,2),'Schedule'!$J$14)&gt;C323),C323,IF('Schedule'!$C$8="Annuity",ROUND('Schedule'!$J$14-E323,2),'Schedule'!$J$14)))</f>
        <v/>
      </c>
      <c r="G323" s="8" t="str">
        <f>IF(A323="","",ROUND(C323-F323,2))</f>
        <v/>
      </c>
    </row>
    <row r="324" spans="1:7" x14ac:dyDescent="0.25">
      <c r="A324" s="12" t="str">
        <f>IF(A323="","",IF(G323&lt;=0,"",IF(A323&gt;='Schedule'!$C$6,"",A323+1)))</f>
        <v/>
      </c>
      <c r="B324" s="11" t="str">
        <f>IF(A324="","",EDATE('Schedule'!$C$7,A324))</f>
        <v/>
      </c>
      <c r="C324" s="8" t="str">
        <f>IF(A324="","",G323)</f>
        <v/>
      </c>
      <c r="D324" s="8" t="str">
        <f>IF(A324="","",ROUND(E324+F324,2))</f>
        <v/>
      </c>
      <c r="E324" s="8" t="str">
        <f>IF(A324="","",ROUND(C324*'Schedule'!$C$5/12,2))</f>
        <v/>
      </c>
      <c r="F324" s="8" t="str">
        <f>IF(A324="","",IF(OR(A324='Schedule'!$C$6,IF('Schedule'!$C$8="Annuity",ROUND('Schedule'!$J$14-E324,2),'Schedule'!$J$14)&gt;C324),C324,IF('Schedule'!$C$8="Annuity",ROUND('Schedule'!$J$14-E324,2),'Schedule'!$J$14)))</f>
        <v/>
      </c>
      <c r="G324" s="8" t="str">
        <f>IF(A324="","",ROUND(C324-F324,2))</f>
        <v/>
      </c>
    </row>
    <row r="325" spans="1:7" x14ac:dyDescent="0.25">
      <c r="A325" s="12" t="str">
        <f>IF(A324="","",IF(G324&lt;=0,"",IF(A324&gt;='Schedule'!$C$6,"",A324+1)))</f>
        <v/>
      </c>
      <c r="B325" s="11" t="str">
        <f>IF(A325="","",EDATE('Schedule'!$C$7,A325))</f>
        <v/>
      </c>
      <c r="C325" s="8" t="str">
        <f>IF(A325="","",G324)</f>
        <v/>
      </c>
      <c r="D325" s="8" t="str">
        <f>IF(A325="","",ROUND(E325+F325,2))</f>
        <v/>
      </c>
      <c r="E325" s="8" t="str">
        <f>IF(A325="","",ROUND(C325*'Schedule'!$C$5/12,2))</f>
        <v/>
      </c>
      <c r="F325" s="8" t="str">
        <f>IF(A325="","",IF(OR(A325='Schedule'!$C$6,IF('Schedule'!$C$8="Annuity",ROUND('Schedule'!$J$14-E325,2),'Schedule'!$J$14)&gt;C325),C325,IF('Schedule'!$C$8="Annuity",ROUND('Schedule'!$J$14-E325,2),'Schedule'!$J$14)))</f>
        <v/>
      </c>
      <c r="G325" s="8" t="str">
        <f>IF(A325="","",ROUND(C325-F325,2))</f>
        <v/>
      </c>
    </row>
    <row r="326" spans="1:7" x14ac:dyDescent="0.25">
      <c r="A326" s="12" t="str">
        <f>IF(A325="","",IF(G325&lt;=0,"",IF(A325&gt;='Schedule'!$C$6,"",A325+1)))</f>
        <v/>
      </c>
      <c r="B326" s="11" t="str">
        <f>IF(A326="","",EDATE('Schedule'!$C$7,A326))</f>
        <v/>
      </c>
      <c r="C326" s="8" t="str">
        <f>IF(A326="","",G325)</f>
        <v/>
      </c>
      <c r="D326" s="8" t="str">
        <f>IF(A326="","",ROUND(E326+F326,2))</f>
        <v/>
      </c>
      <c r="E326" s="8" t="str">
        <f>IF(A326="","",ROUND(C326*'Schedule'!$C$5/12,2))</f>
        <v/>
      </c>
      <c r="F326" s="8" t="str">
        <f>IF(A326="","",IF(OR(A326='Schedule'!$C$6,IF('Schedule'!$C$8="Annuity",ROUND('Schedule'!$J$14-E326,2),'Schedule'!$J$14)&gt;C326),C326,IF('Schedule'!$C$8="Annuity",ROUND('Schedule'!$J$14-E326,2),'Schedule'!$J$14)))</f>
        <v/>
      </c>
      <c r="G326" s="8" t="str">
        <f>IF(A326="","",ROUND(C326-F326,2))</f>
        <v/>
      </c>
    </row>
    <row r="327" spans="1:7" x14ac:dyDescent="0.25">
      <c r="A327" s="12" t="str">
        <f>IF(A326="","",IF(G326&lt;=0,"",IF(A326&gt;='Schedule'!$C$6,"",A326+1)))</f>
        <v/>
      </c>
      <c r="B327" s="11" t="str">
        <f>IF(A327="","",EDATE('Schedule'!$C$7,A327))</f>
        <v/>
      </c>
      <c r="C327" s="8" t="str">
        <f>IF(A327="","",G326)</f>
        <v/>
      </c>
      <c r="D327" s="8" t="str">
        <f>IF(A327="","",ROUND(E327+F327,2))</f>
        <v/>
      </c>
      <c r="E327" s="8" t="str">
        <f>IF(A327="","",ROUND(C327*'Schedule'!$C$5/12,2))</f>
        <v/>
      </c>
      <c r="F327" s="8" t="str">
        <f>IF(A327="","",IF(OR(A327='Schedule'!$C$6,IF('Schedule'!$C$8="Annuity",ROUND('Schedule'!$J$14-E327,2),'Schedule'!$J$14)&gt;C327),C327,IF('Schedule'!$C$8="Annuity",ROUND('Schedule'!$J$14-E327,2),'Schedule'!$J$14)))</f>
        <v/>
      </c>
      <c r="G327" s="8" t="str">
        <f>IF(A327="","",ROUND(C327-F327,2))</f>
        <v/>
      </c>
    </row>
    <row r="328" spans="1:7" x14ac:dyDescent="0.25">
      <c r="A328" s="12" t="str">
        <f>IF(A327="","",IF(G327&lt;=0,"",IF(A327&gt;='Schedule'!$C$6,"",A327+1)))</f>
        <v/>
      </c>
      <c r="B328" s="11" t="str">
        <f>IF(A328="","",EDATE('Schedule'!$C$7,A328))</f>
        <v/>
      </c>
      <c r="C328" s="8" t="str">
        <f>IF(A328="","",G327)</f>
        <v/>
      </c>
      <c r="D328" s="8" t="str">
        <f>IF(A328="","",ROUND(E328+F328,2))</f>
        <v/>
      </c>
      <c r="E328" s="8" t="str">
        <f>IF(A328="","",ROUND(C328*'Schedule'!$C$5/12,2))</f>
        <v/>
      </c>
      <c r="F328" s="8" t="str">
        <f>IF(A328="","",IF(OR(A328='Schedule'!$C$6,IF('Schedule'!$C$8="Annuity",ROUND('Schedule'!$J$14-E328,2),'Schedule'!$J$14)&gt;C328),C328,IF('Schedule'!$C$8="Annuity",ROUND('Schedule'!$J$14-E328,2),'Schedule'!$J$14)))</f>
        <v/>
      </c>
      <c r="G328" s="8" t="str">
        <f>IF(A328="","",ROUND(C328-F328,2))</f>
        <v/>
      </c>
    </row>
    <row r="329" spans="1:7" x14ac:dyDescent="0.25">
      <c r="A329" s="12" t="str">
        <f>IF(A328="","",IF(G328&lt;=0,"",IF(A328&gt;='Schedule'!$C$6,"",A328+1)))</f>
        <v/>
      </c>
      <c r="B329" s="11" t="str">
        <f>IF(A329="","",EDATE('Schedule'!$C$7,A329))</f>
        <v/>
      </c>
      <c r="C329" s="8" t="str">
        <f>IF(A329="","",G328)</f>
        <v/>
      </c>
      <c r="D329" s="8" t="str">
        <f>IF(A329="","",ROUND(E329+F329,2))</f>
        <v/>
      </c>
      <c r="E329" s="8" t="str">
        <f>IF(A329="","",ROUND(C329*'Schedule'!$C$5/12,2))</f>
        <v/>
      </c>
      <c r="F329" s="8" t="str">
        <f>IF(A329="","",IF(OR(A329='Schedule'!$C$6,IF('Schedule'!$C$8="Annuity",ROUND('Schedule'!$J$14-E329,2),'Schedule'!$J$14)&gt;C329),C329,IF('Schedule'!$C$8="Annuity",ROUND('Schedule'!$J$14-E329,2),'Schedule'!$J$14)))</f>
        <v/>
      </c>
      <c r="G329" s="8" t="str">
        <f>IF(A329="","",ROUND(C329-F329,2))</f>
        <v/>
      </c>
    </row>
    <row r="330" spans="1:7" x14ac:dyDescent="0.25">
      <c r="A330" s="12" t="str">
        <f>IF(A329="","",IF(G329&lt;=0,"",IF(A329&gt;='Schedule'!$C$6,"",A329+1)))</f>
        <v/>
      </c>
      <c r="B330" s="11" t="str">
        <f>IF(A330="","",EDATE('Schedule'!$C$7,A330))</f>
        <v/>
      </c>
      <c r="C330" s="8" t="str">
        <f>IF(A330="","",G329)</f>
        <v/>
      </c>
      <c r="D330" s="8" t="str">
        <f>IF(A330="","",ROUND(E330+F330,2))</f>
        <v/>
      </c>
      <c r="E330" s="8" t="str">
        <f>IF(A330="","",ROUND(C330*'Schedule'!$C$5/12,2))</f>
        <v/>
      </c>
      <c r="F330" s="8" t="str">
        <f>IF(A330="","",IF(OR(A330='Schedule'!$C$6,IF('Schedule'!$C$8="Annuity",ROUND('Schedule'!$J$14-E330,2),'Schedule'!$J$14)&gt;C330),C330,IF('Schedule'!$C$8="Annuity",ROUND('Schedule'!$J$14-E330,2),'Schedule'!$J$14)))</f>
        <v/>
      </c>
      <c r="G330" s="8" t="str">
        <f>IF(A330="","",ROUND(C330-F330,2))</f>
        <v/>
      </c>
    </row>
    <row r="331" spans="1:7" x14ac:dyDescent="0.25">
      <c r="A331" s="12" t="str">
        <f>IF(A330="","",IF(G330&lt;=0,"",IF(A330&gt;='Schedule'!$C$6,"",A330+1)))</f>
        <v/>
      </c>
      <c r="B331" s="11" t="str">
        <f>IF(A331="","",EDATE('Schedule'!$C$7,A331))</f>
        <v/>
      </c>
      <c r="C331" s="8" t="str">
        <f>IF(A331="","",G330)</f>
        <v/>
      </c>
      <c r="D331" s="8" t="str">
        <f>IF(A331="","",ROUND(E331+F331,2))</f>
        <v/>
      </c>
      <c r="E331" s="8" t="str">
        <f>IF(A331="","",ROUND(C331*'Schedule'!$C$5/12,2))</f>
        <v/>
      </c>
      <c r="F331" s="8" t="str">
        <f>IF(A331="","",IF(OR(A331='Schedule'!$C$6,IF('Schedule'!$C$8="Annuity",ROUND('Schedule'!$J$14-E331,2),'Schedule'!$J$14)&gt;C331),C331,IF('Schedule'!$C$8="Annuity",ROUND('Schedule'!$J$14-E331,2),'Schedule'!$J$14)))</f>
        <v/>
      </c>
      <c r="G331" s="8" t="str">
        <f>IF(A331="","",ROUND(C331-F331,2))</f>
        <v/>
      </c>
    </row>
    <row r="332" spans="1:7" x14ac:dyDescent="0.25">
      <c r="A332" s="12" t="str">
        <f>IF(A331="","",IF(G331&lt;=0,"",IF(A331&gt;='Schedule'!$C$6,"",A331+1)))</f>
        <v/>
      </c>
      <c r="B332" s="11" t="str">
        <f>IF(A332="","",EDATE('Schedule'!$C$7,A332))</f>
        <v/>
      </c>
      <c r="C332" s="8" t="str">
        <f>IF(A332="","",G331)</f>
        <v/>
      </c>
      <c r="D332" s="8" t="str">
        <f>IF(A332="","",ROUND(E332+F332,2))</f>
        <v/>
      </c>
      <c r="E332" s="8" t="str">
        <f>IF(A332="","",ROUND(C332*'Schedule'!$C$5/12,2))</f>
        <v/>
      </c>
      <c r="F332" s="8" t="str">
        <f>IF(A332="","",IF(OR(A332='Schedule'!$C$6,IF('Schedule'!$C$8="Annuity",ROUND('Schedule'!$J$14-E332,2),'Schedule'!$J$14)&gt;C332),C332,IF('Schedule'!$C$8="Annuity",ROUND('Schedule'!$J$14-E332,2),'Schedule'!$J$14)))</f>
        <v/>
      </c>
      <c r="G332" s="8" t="str">
        <f>IF(A332="","",ROUND(C332-F332,2))</f>
        <v/>
      </c>
    </row>
    <row r="333" spans="1:7" x14ac:dyDescent="0.25">
      <c r="A333" s="12" t="str">
        <f>IF(A332="","",IF(G332&lt;=0,"",IF(A332&gt;='Schedule'!$C$6,"",A332+1)))</f>
        <v/>
      </c>
      <c r="B333" s="11" t="str">
        <f>IF(A333="","",EDATE('Schedule'!$C$7,A333))</f>
        <v/>
      </c>
      <c r="C333" s="8" t="str">
        <f>IF(A333="","",G332)</f>
        <v/>
      </c>
      <c r="D333" s="8" t="str">
        <f>IF(A333="","",ROUND(E333+F333,2))</f>
        <v/>
      </c>
      <c r="E333" s="8" t="str">
        <f>IF(A333="","",ROUND(C333*'Schedule'!$C$5/12,2))</f>
        <v/>
      </c>
      <c r="F333" s="8" t="str">
        <f>IF(A333="","",IF(OR(A333='Schedule'!$C$6,IF('Schedule'!$C$8="Annuity",ROUND('Schedule'!$J$14-E333,2),'Schedule'!$J$14)&gt;C333),C333,IF('Schedule'!$C$8="Annuity",ROUND('Schedule'!$J$14-E333,2),'Schedule'!$J$14)))</f>
        <v/>
      </c>
      <c r="G333" s="8" t="str">
        <f>IF(A333="","",ROUND(C333-F333,2))</f>
        <v/>
      </c>
    </row>
    <row r="334" spans="1:7" x14ac:dyDescent="0.25">
      <c r="A334" s="12" t="str">
        <f>IF(A333="","",IF(G333&lt;=0,"",IF(A333&gt;='Schedule'!$C$6,"",A333+1)))</f>
        <v/>
      </c>
      <c r="B334" s="11" t="str">
        <f>IF(A334="","",EDATE('Schedule'!$C$7,A334))</f>
        <v/>
      </c>
      <c r="C334" s="8" t="str">
        <f>IF(A334="","",G333)</f>
        <v/>
      </c>
      <c r="D334" s="8" t="str">
        <f>IF(A334="","",ROUND(E334+F334,2))</f>
        <v/>
      </c>
      <c r="E334" s="8" t="str">
        <f>IF(A334="","",ROUND(C334*'Schedule'!$C$5/12,2))</f>
        <v/>
      </c>
      <c r="F334" s="8" t="str">
        <f>IF(A334="","",IF(OR(A334='Schedule'!$C$6,IF('Schedule'!$C$8="Annuity",ROUND('Schedule'!$J$14-E334,2),'Schedule'!$J$14)&gt;C334),C334,IF('Schedule'!$C$8="Annuity",ROUND('Schedule'!$J$14-E334,2),'Schedule'!$J$14)))</f>
        <v/>
      </c>
      <c r="G334" s="8" t="str">
        <f>IF(A334="","",ROUND(C334-F334,2))</f>
        <v/>
      </c>
    </row>
    <row r="335" spans="1:7" x14ac:dyDescent="0.25">
      <c r="A335" s="12" t="str">
        <f>IF(A334="","",IF(G334&lt;=0,"",IF(A334&gt;='Schedule'!$C$6,"",A334+1)))</f>
        <v/>
      </c>
      <c r="B335" s="11" t="str">
        <f>IF(A335="","",EDATE('Schedule'!$C$7,A335))</f>
        <v/>
      </c>
      <c r="C335" s="8" t="str">
        <f>IF(A335="","",G334)</f>
        <v/>
      </c>
      <c r="D335" s="8" t="str">
        <f>IF(A335="","",ROUND(E335+F335,2))</f>
        <v/>
      </c>
      <c r="E335" s="8" t="str">
        <f>IF(A335="","",ROUND(C335*'Schedule'!$C$5/12,2))</f>
        <v/>
      </c>
      <c r="F335" s="8" t="str">
        <f>IF(A335="","",IF(OR(A335='Schedule'!$C$6,IF('Schedule'!$C$8="Annuity",ROUND('Schedule'!$J$14-E335,2),'Schedule'!$J$14)&gt;C335),C335,IF('Schedule'!$C$8="Annuity",ROUND('Schedule'!$J$14-E335,2),'Schedule'!$J$14)))</f>
        <v/>
      </c>
      <c r="G335" s="8" t="str">
        <f>IF(A335="","",ROUND(C335-F335,2))</f>
        <v/>
      </c>
    </row>
    <row r="336" spans="1:7" x14ac:dyDescent="0.25">
      <c r="A336" s="12" t="str">
        <f>IF(A335="","",IF(G335&lt;=0,"",IF(A335&gt;='Schedule'!$C$6,"",A335+1)))</f>
        <v/>
      </c>
      <c r="B336" s="11" t="str">
        <f>IF(A336="","",EDATE('Schedule'!$C$7,A336))</f>
        <v/>
      </c>
      <c r="C336" s="8" t="str">
        <f>IF(A336="","",G335)</f>
        <v/>
      </c>
      <c r="D336" s="8" t="str">
        <f>IF(A336="","",ROUND(E336+F336,2))</f>
        <v/>
      </c>
      <c r="E336" s="8" t="str">
        <f>IF(A336="","",ROUND(C336*'Schedule'!$C$5/12,2))</f>
        <v/>
      </c>
      <c r="F336" s="8" t="str">
        <f>IF(A336="","",IF(OR(A336='Schedule'!$C$6,IF('Schedule'!$C$8="Annuity",ROUND('Schedule'!$J$14-E336,2),'Schedule'!$J$14)&gt;C336),C336,IF('Schedule'!$C$8="Annuity",ROUND('Schedule'!$J$14-E336,2),'Schedule'!$J$14)))</f>
        <v/>
      </c>
      <c r="G336" s="8" t="str">
        <f>IF(A336="","",ROUND(C336-F336,2))</f>
        <v/>
      </c>
    </row>
    <row r="337" spans="1:7" x14ac:dyDescent="0.25">
      <c r="A337" s="12" t="str">
        <f>IF(A336="","",IF(G336&lt;=0,"",IF(A336&gt;='Schedule'!$C$6,"",A336+1)))</f>
        <v/>
      </c>
      <c r="B337" s="11" t="str">
        <f>IF(A337="","",EDATE('Schedule'!$C$7,A337))</f>
        <v/>
      </c>
      <c r="C337" s="8" t="str">
        <f>IF(A337="","",G336)</f>
        <v/>
      </c>
      <c r="D337" s="8" t="str">
        <f>IF(A337="","",ROUND(E337+F337,2))</f>
        <v/>
      </c>
      <c r="E337" s="8" t="str">
        <f>IF(A337="","",ROUND(C337*'Schedule'!$C$5/12,2))</f>
        <v/>
      </c>
      <c r="F337" s="8" t="str">
        <f>IF(A337="","",IF(OR(A337='Schedule'!$C$6,IF('Schedule'!$C$8="Annuity",ROUND('Schedule'!$J$14-E337,2),'Schedule'!$J$14)&gt;C337),C337,IF('Schedule'!$C$8="Annuity",ROUND('Schedule'!$J$14-E337,2),'Schedule'!$J$14)))</f>
        <v/>
      </c>
      <c r="G337" s="8" t="str">
        <f>IF(A337="","",ROUND(C337-F337,2))</f>
        <v/>
      </c>
    </row>
    <row r="338" spans="1:7" x14ac:dyDescent="0.25">
      <c r="A338" s="12" t="str">
        <f>IF(A337="","",IF(G337&lt;=0,"",IF(A337&gt;='Schedule'!$C$6,"",A337+1)))</f>
        <v/>
      </c>
      <c r="B338" s="11" t="str">
        <f>IF(A338="","",EDATE('Schedule'!$C$7,A338))</f>
        <v/>
      </c>
      <c r="C338" s="8" t="str">
        <f>IF(A338="","",G337)</f>
        <v/>
      </c>
      <c r="D338" s="8" t="str">
        <f>IF(A338="","",ROUND(E338+F338,2))</f>
        <v/>
      </c>
      <c r="E338" s="8" t="str">
        <f>IF(A338="","",ROUND(C338*'Schedule'!$C$5/12,2))</f>
        <v/>
      </c>
      <c r="F338" s="8" t="str">
        <f>IF(A338="","",IF(OR(A338='Schedule'!$C$6,IF('Schedule'!$C$8="Annuity",ROUND('Schedule'!$J$14-E338,2),'Schedule'!$J$14)&gt;C338),C338,IF('Schedule'!$C$8="Annuity",ROUND('Schedule'!$J$14-E338,2),'Schedule'!$J$14)))</f>
        <v/>
      </c>
      <c r="G338" s="8" t="str">
        <f>IF(A338="","",ROUND(C338-F338,2))</f>
        <v/>
      </c>
    </row>
    <row r="339" spans="1:7" x14ac:dyDescent="0.25">
      <c r="A339" s="12" t="str">
        <f>IF(A338="","",IF(G338&lt;=0,"",IF(A338&gt;='Schedule'!$C$6,"",A338+1)))</f>
        <v/>
      </c>
      <c r="B339" s="11" t="str">
        <f>IF(A339="","",EDATE('Schedule'!$C$7,A339))</f>
        <v/>
      </c>
      <c r="C339" s="8" t="str">
        <f>IF(A339="","",G338)</f>
        <v/>
      </c>
      <c r="D339" s="8" t="str">
        <f>IF(A339="","",ROUND(E339+F339,2))</f>
        <v/>
      </c>
      <c r="E339" s="8" t="str">
        <f>IF(A339="","",ROUND(C339*'Schedule'!$C$5/12,2))</f>
        <v/>
      </c>
      <c r="F339" s="8" t="str">
        <f>IF(A339="","",IF(OR(A339='Schedule'!$C$6,IF('Schedule'!$C$8="Annuity",ROUND('Schedule'!$J$14-E339,2),'Schedule'!$J$14)&gt;C339),C339,IF('Schedule'!$C$8="Annuity",ROUND('Schedule'!$J$14-E339,2),'Schedule'!$J$14)))</f>
        <v/>
      </c>
      <c r="G339" s="8" t="str">
        <f>IF(A339="","",ROUND(C339-F339,2))</f>
        <v/>
      </c>
    </row>
    <row r="340" spans="1:7" x14ac:dyDescent="0.25">
      <c r="A340" s="12" t="str">
        <f>IF(A339="","",IF(G339&lt;=0,"",IF(A339&gt;='Schedule'!$C$6,"",A339+1)))</f>
        <v/>
      </c>
      <c r="B340" s="11" t="str">
        <f>IF(A340="","",EDATE('Schedule'!$C$7,A340))</f>
        <v/>
      </c>
      <c r="C340" s="8" t="str">
        <f>IF(A340="","",G339)</f>
        <v/>
      </c>
      <c r="D340" s="8" t="str">
        <f>IF(A340="","",ROUND(E340+F340,2))</f>
        <v/>
      </c>
      <c r="E340" s="8" t="str">
        <f>IF(A340="","",ROUND(C340*'Schedule'!$C$5/12,2))</f>
        <v/>
      </c>
      <c r="F340" s="8" t="str">
        <f>IF(A340="","",IF(OR(A340='Schedule'!$C$6,IF('Schedule'!$C$8="Annuity",ROUND('Schedule'!$J$14-E340,2),'Schedule'!$J$14)&gt;C340),C340,IF('Schedule'!$C$8="Annuity",ROUND('Schedule'!$J$14-E340,2),'Schedule'!$J$14)))</f>
        <v/>
      </c>
      <c r="G340" s="8" t="str">
        <f>IF(A340="","",ROUND(C340-F340,2))</f>
        <v/>
      </c>
    </row>
    <row r="341" spans="1:7" x14ac:dyDescent="0.25">
      <c r="A341" s="12" t="str">
        <f>IF(A340="","",IF(G340&lt;=0,"",IF(A340&gt;='Schedule'!$C$6,"",A340+1)))</f>
        <v/>
      </c>
      <c r="B341" s="11" t="str">
        <f>IF(A341="","",EDATE('Schedule'!$C$7,A341))</f>
        <v/>
      </c>
      <c r="C341" s="8" t="str">
        <f>IF(A341="","",G340)</f>
        <v/>
      </c>
      <c r="D341" s="8" t="str">
        <f>IF(A341="","",ROUND(E341+F341,2))</f>
        <v/>
      </c>
      <c r="E341" s="8" t="str">
        <f>IF(A341="","",ROUND(C341*'Schedule'!$C$5/12,2))</f>
        <v/>
      </c>
      <c r="F341" s="8" t="str">
        <f>IF(A341="","",IF(OR(A341='Schedule'!$C$6,IF('Schedule'!$C$8="Annuity",ROUND('Schedule'!$J$14-E341,2),'Schedule'!$J$14)&gt;C341),C341,IF('Schedule'!$C$8="Annuity",ROUND('Schedule'!$J$14-E341,2),'Schedule'!$J$14)))</f>
        <v/>
      </c>
      <c r="G341" s="8" t="str">
        <f>IF(A341="","",ROUND(C341-F341,2))</f>
        <v/>
      </c>
    </row>
    <row r="342" spans="1:7" x14ac:dyDescent="0.25">
      <c r="A342" s="12" t="str">
        <f>IF(A341="","",IF(G341&lt;=0,"",IF(A341&gt;='Schedule'!$C$6,"",A341+1)))</f>
        <v/>
      </c>
      <c r="B342" s="11" t="str">
        <f>IF(A342="","",EDATE('Schedule'!$C$7,A342))</f>
        <v/>
      </c>
      <c r="C342" s="8" t="str">
        <f>IF(A342="","",G341)</f>
        <v/>
      </c>
      <c r="D342" s="8" t="str">
        <f>IF(A342="","",ROUND(E342+F342,2))</f>
        <v/>
      </c>
      <c r="E342" s="8" t="str">
        <f>IF(A342="","",ROUND(C342*'Schedule'!$C$5/12,2))</f>
        <v/>
      </c>
      <c r="F342" s="8" t="str">
        <f>IF(A342="","",IF(OR(A342='Schedule'!$C$6,IF('Schedule'!$C$8="Annuity",ROUND('Schedule'!$J$14-E342,2),'Schedule'!$J$14)&gt;C342),C342,IF('Schedule'!$C$8="Annuity",ROUND('Schedule'!$J$14-E342,2),'Schedule'!$J$14)))</f>
        <v/>
      </c>
      <c r="G342" s="8" t="str">
        <f>IF(A342="","",ROUND(C342-F342,2))</f>
        <v/>
      </c>
    </row>
    <row r="343" spans="1:7" x14ac:dyDescent="0.25">
      <c r="A343" s="12" t="str">
        <f>IF(A342="","",IF(G342&lt;=0,"",IF(A342&gt;='Schedule'!$C$6,"",A342+1)))</f>
        <v/>
      </c>
      <c r="B343" s="11" t="str">
        <f>IF(A343="","",EDATE('Schedule'!$C$7,A343))</f>
        <v/>
      </c>
      <c r="C343" s="8" t="str">
        <f>IF(A343="","",G342)</f>
        <v/>
      </c>
      <c r="D343" s="8" t="str">
        <f>IF(A343="","",ROUND(E343+F343,2))</f>
        <v/>
      </c>
      <c r="E343" s="8" t="str">
        <f>IF(A343="","",ROUND(C343*'Schedule'!$C$5/12,2))</f>
        <v/>
      </c>
      <c r="F343" s="8" t="str">
        <f>IF(A343="","",IF(OR(A343='Schedule'!$C$6,IF('Schedule'!$C$8="Annuity",ROUND('Schedule'!$J$14-E343,2),'Schedule'!$J$14)&gt;C343),C343,IF('Schedule'!$C$8="Annuity",ROUND('Schedule'!$J$14-E343,2),'Schedule'!$J$14)))</f>
        <v/>
      </c>
      <c r="G343" s="8" t="str">
        <f>IF(A343="","",ROUND(C343-F343,2))</f>
        <v/>
      </c>
    </row>
    <row r="344" spans="1:7" x14ac:dyDescent="0.25">
      <c r="A344" s="12" t="str">
        <f>IF(A343="","",IF(G343&lt;=0,"",IF(A343&gt;='Schedule'!$C$6,"",A343+1)))</f>
        <v/>
      </c>
      <c r="B344" s="11" t="str">
        <f>IF(A344="","",EDATE('Schedule'!$C$7,A344))</f>
        <v/>
      </c>
      <c r="C344" s="8" t="str">
        <f>IF(A344="","",G343)</f>
        <v/>
      </c>
      <c r="D344" s="8" t="str">
        <f>IF(A344="","",ROUND(E344+F344,2))</f>
        <v/>
      </c>
      <c r="E344" s="8" t="str">
        <f>IF(A344="","",ROUND(C344*'Schedule'!$C$5/12,2))</f>
        <v/>
      </c>
      <c r="F344" s="8" t="str">
        <f>IF(A344="","",IF(OR(A344='Schedule'!$C$6,IF('Schedule'!$C$8="Annuity",ROUND('Schedule'!$J$14-E344,2),'Schedule'!$J$14)&gt;C344),C344,IF('Schedule'!$C$8="Annuity",ROUND('Schedule'!$J$14-E344,2),'Schedule'!$J$14)))</f>
        <v/>
      </c>
      <c r="G344" s="8" t="str">
        <f>IF(A344="","",ROUND(C344-F344,2))</f>
        <v/>
      </c>
    </row>
    <row r="345" spans="1:7" x14ac:dyDescent="0.25">
      <c r="A345" s="12" t="str">
        <f>IF(A344="","",IF(G344&lt;=0,"",IF(A344&gt;='Schedule'!$C$6,"",A344+1)))</f>
        <v/>
      </c>
      <c r="B345" s="11" t="str">
        <f>IF(A345="","",EDATE('Schedule'!$C$7,A345))</f>
        <v/>
      </c>
      <c r="C345" s="8" t="str">
        <f>IF(A345="","",G344)</f>
        <v/>
      </c>
      <c r="D345" s="8" t="str">
        <f>IF(A345="","",ROUND(E345+F345,2))</f>
        <v/>
      </c>
      <c r="E345" s="8" t="str">
        <f>IF(A345="","",ROUND(C345*'Schedule'!$C$5/12,2))</f>
        <v/>
      </c>
      <c r="F345" s="8" t="str">
        <f>IF(A345="","",IF(OR(A345='Schedule'!$C$6,IF('Schedule'!$C$8="Annuity",ROUND('Schedule'!$J$14-E345,2),'Schedule'!$J$14)&gt;C345),C345,IF('Schedule'!$C$8="Annuity",ROUND('Schedule'!$J$14-E345,2),'Schedule'!$J$14)))</f>
        <v/>
      </c>
      <c r="G345" s="8" t="str">
        <f>IF(A345="","",ROUND(C345-F345,2))</f>
        <v/>
      </c>
    </row>
    <row r="346" spans="1:7" x14ac:dyDescent="0.25">
      <c r="A346" s="12" t="str">
        <f>IF(A345="","",IF(G345&lt;=0,"",IF(A345&gt;='Schedule'!$C$6,"",A345+1)))</f>
        <v/>
      </c>
      <c r="B346" s="11" t="str">
        <f>IF(A346="","",EDATE('Schedule'!$C$7,A346))</f>
        <v/>
      </c>
      <c r="C346" s="8" t="str">
        <f>IF(A346="","",G345)</f>
        <v/>
      </c>
      <c r="D346" s="8" t="str">
        <f>IF(A346="","",ROUND(E346+F346,2))</f>
        <v/>
      </c>
      <c r="E346" s="8" t="str">
        <f>IF(A346="","",ROUND(C346*'Schedule'!$C$5/12,2))</f>
        <v/>
      </c>
      <c r="F346" s="8" t="str">
        <f>IF(A346="","",IF(OR(A346='Schedule'!$C$6,IF('Schedule'!$C$8="Annuity",ROUND('Schedule'!$J$14-E346,2),'Schedule'!$J$14)&gt;C346),C346,IF('Schedule'!$C$8="Annuity",ROUND('Schedule'!$J$14-E346,2),'Schedule'!$J$14)))</f>
        <v/>
      </c>
      <c r="G346" s="8" t="str">
        <f>IF(A346="","",ROUND(C346-F346,2))</f>
        <v/>
      </c>
    </row>
    <row r="347" spans="1:7" x14ac:dyDescent="0.25">
      <c r="A347" s="12" t="str">
        <f>IF(A346="","",IF(G346&lt;=0,"",IF(A346&gt;='Schedule'!$C$6,"",A346+1)))</f>
        <v/>
      </c>
      <c r="B347" s="11" t="str">
        <f>IF(A347="","",EDATE('Schedule'!$C$7,A347))</f>
        <v/>
      </c>
      <c r="C347" s="8" t="str">
        <f>IF(A347="","",G346)</f>
        <v/>
      </c>
      <c r="D347" s="8" t="str">
        <f>IF(A347="","",ROUND(E347+F347,2))</f>
        <v/>
      </c>
      <c r="E347" s="8" t="str">
        <f>IF(A347="","",ROUND(C347*'Schedule'!$C$5/12,2))</f>
        <v/>
      </c>
      <c r="F347" s="8" t="str">
        <f>IF(A347="","",IF(OR(A347='Schedule'!$C$6,IF('Schedule'!$C$8="Annuity",ROUND('Schedule'!$J$14-E347,2),'Schedule'!$J$14)&gt;C347),C347,IF('Schedule'!$C$8="Annuity",ROUND('Schedule'!$J$14-E347,2),'Schedule'!$J$14)))</f>
        <v/>
      </c>
      <c r="G347" s="8" t="str">
        <f>IF(A347="","",ROUND(C347-F347,2))</f>
        <v/>
      </c>
    </row>
    <row r="348" spans="1:7" x14ac:dyDescent="0.25">
      <c r="A348" s="12" t="str">
        <f>IF(A347="","",IF(G347&lt;=0,"",IF(A347&gt;='Schedule'!$C$6,"",A347+1)))</f>
        <v/>
      </c>
      <c r="B348" s="11" t="str">
        <f>IF(A348="","",EDATE('Schedule'!$C$7,A348))</f>
        <v/>
      </c>
      <c r="C348" s="8" t="str">
        <f>IF(A348="","",G347)</f>
        <v/>
      </c>
      <c r="D348" s="8" t="str">
        <f>IF(A348="","",ROUND(E348+F348,2))</f>
        <v/>
      </c>
      <c r="E348" s="8" t="str">
        <f>IF(A348="","",ROUND(C348*'Schedule'!$C$5/12,2))</f>
        <v/>
      </c>
      <c r="F348" s="8" t="str">
        <f>IF(A348="","",IF(OR(A348='Schedule'!$C$6,IF('Schedule'!$C$8="Annuity",ROUND('Schedule'!$J$14-E348,2),'Schedule'!$J$14)&gt;C348),C348,IF('Schedule'!$C$8="Annuity",ROUND('Schedule'!$J$14-E348,2),'Schedule'!$J$14)))</f>
        <v/>
      </c>
      <c r="G348" s="8" t="str">
        <f>IF(A348="","",ROUND(C348-F348,2))</f>
        <v/>
      </c>
    </row>
    <row r="349" spans="1:7" x14ac:dyDescent="0.25">
      <c r="A349" s="12" t="str">
        <f>IF(A348="","",IF(G348&lt;=0,"",IF(A348&gt;='Schedule'!$C$6,"",A348+1)))</f>
        <v/>
      </c>
      <c r="B349" s="11" t="str">
        <f>IF(A349="","",EDATE('Schedule'!$C$7,A349))</f>
        <v/>
      </c>
      <c r="C349" s="8" t="str">
        <f>IF(A349="","",G348)</f>
        <v/>
      </c>
      <c r="D349" s="8" t="str">
        <f>IF(A349="","",ROUND(E349+F349,2))</f>
        <v/>
      </c>
      <c r="E349" s="8" t="str">
        <f>IF(A349="","",ROUND(C349*'Schedule'!$C$5/12,2))</f>
        <v/>
      </c>
      <c r="F349" s="8" t="str">
        <f>IF(A349="","",IF(OR(A349='Schedule'!$C$6,IF('Schedule'!$C$8="Annuity",ROUND('Schedule'!$J$14-E349,2),'Schedule'!$J$14)&gt;C349),C349,IF('Schedule'!$C$8="Annuity",ROUND('Schedule'!$J$14-E349,2),'Schedule'!$J$14)))</f>
        <v/>
      </c>
      <c r="G349" s="8" t="str">
        <f>IF(A349="","",ROUND(C349-F349,2))</f>
        <v/>
      </c>
    </row>
    <row r="350" spans="1:7" x14ac:dyDescent="0.25">
      <c r="A350" s="12" t="str">
        <f>IF(A349="","",IF(G349&lt;=0,"",IF(A349&gt;='Schedule'!$C$6,"",A349+1)))</f>
        <v/>
      </c>
      <c r="B350" s="11" t="str">
        <f>IF(A350="","",EDATE('Schedule'!$C$7,A350))</f>
        <v/>
      </c>
      <c r="C350" s="8" t="str">
        <f>IF(A350="","",G349)</f>
        <v/>
      </c>
      <c r="D350" s="8" t="str">
        <f>IF(A350="","",ROUND(E350+F350,2))</f>
        <v/>
      </c>
      <c r="E350" s="8" t="str">
        <f>IF(A350="","",ROUND(C350*'Schedule'!$C$5/12,2))</f>
        <v/>
      </c>
      <c r="F350" s="8" t="str">
        <f>IF(A350="","",IF(OR(A350='Schedule'!$C$6,IF('Schedule'!$C$8="Annuity",ROUND('Schedule'!$J$14-E350,2),'Schedule'!$J$14)&gt;C350),C350,IF('Schedule'!$C$8="Annuity",ROUND('Schedule'!$J$14-E350,2),'Schedule'!$J$14)))</f>
        <v/>
      </c>
      <c r="G350" s="8" t="str">
        <f>IF(A350="","",ROUND(C350-F350,2))</f>
        <v/>
      </c>
    </row>
    <row r="351" spans="1:7" x14ac:dyDescent="0.25">
      <c r="A351" s="12" t="str">
        <f>IF(A350="","",IF(G350&lt;=0,"",IF(A350&gt;='Schedule'!$C$6,"",A350+1)))</f>
        <v/>
      </c>
      <c r="B351" s="11" t="str">
        <f>IF(A351="","",EDATE('Schedule'!$C$7,A351))</f>
        <v/>
      </c>
      <c r="C351" s="8" t="str">
        <f>IF(A351="","",G350)</f>
        <v/>
      </c>
      <c r="D351" s="8" t="str">
        <f>IF(A351="","",ROUND(E351+F351,2))</f>
        <v/>
      </c>
      <c r="E351" s="8" t="str">
        <f>IF(A351="","",ROUND(C351*'Schedule'!$C$5/12,2))</f>
        <v/>
      </c>
      <c r="F351" s="8" t="str">
        <f>IF(A351="","",IF(OR(A351='Schedule'!$C$6,IF('Schedule'!$C$8="Annuity",ROUND('Schedule'!$J$14-E351,2),'Schedule'!$J$14)&gt;C351),C351,IF('Schedule'!$C$8="Annuity",ROUND('Schedule'!$J$14-E351,2),'Schedule'!$J$14)))</f>
        <v/>
      </c>
      <c r="G351" s="8" t="str">
        <f>IF(A351="","",ROUND(C351-F351,2))</f>
        <v/>
      </c>
    </row>
    <row r="352" spans="1:7" x14ac:dyDescent="0.25">
      <c r="A352" s="12" t="str">
        <f>IF(A351="","",IF(G351&lt;=0,"",IF(A351&gt;='Schedule'!$C$6,"",A351+1)))</f>
        <v/>
      </c>
      <c r="B352" s="11" t="str">
        <f>IF(A352="","",EDATE('Schedule'!$C$7,A352))</f>
        <v/>
      </c>
      <c r="C352" s="8" t="str">
        <f>IF(A352="","",G351)</f>
        <v/>
      </c>
      <c r="D352" s="8" t="str">
        <f>IF(A352="","",ROUND(E352+F352,2))</f>
        <v/>
      </c>
      <c r="E352" s="8" t="str">
        <f>IF(A352="","",ROUND(C352*'Schedule'!$C$5/12,2))</f>
        <v/>
      </c>
      <c r="F352" s="8" t="str">
        <f>IF(A352="","",IF(OR(A352='Schedule'!$C$6,IF('Schedule'!$C$8="Annuity",ROUND('Schedule'!$J$14-E352,2),'Schedule'!$J$14)&gt;C352),C352,IF('Schedule'!$C$8="Annuity",ROUND('Schedule'!$J$14-E352,2),'Schedule'!$J$14)))</f>
        <v/>
      </c>
      <c r="G352" s="8" t="str">
        <f>IF(A352="","",ROUND(C352-F352,2))</f>
        <v/>
      </c>
    </row>
    <row r="353" spans="1:7" x14ac:dyDescent="0.25">
      <c r="A353" s="12" t="str">
        <f>IF(A352="","",IF(G352&lt;=0,"",IF(A352&gt;='Schedule'!$C$6,"",A352+1)))</f>
        <v/>
      </c>
      <c r="B353" s="11" t="str">
        <f>IF(A353="","",EDATE('Schedule'!$C$7,A353))</f>
        <v/>
      </c>
      <c r="C353" s="8" t="str">
        <f>IF(A353="","",G352)</f>
        <v/>
      </c>
      <c r="D353" s="8" t="str">
        <f>IF(A353="","",ROUND(E353+F353,2))</f>
        <v/>
      </c>
      <c r="E353" s="8" t="str">
        <f>IF(A353="","",ROUND(C353*'Schedule'!$C$5/12,2))</f>
        <v/>
      </c>
      <c r="F353" s="8" t="str">
        <f>IF(A353="","",IF(OR(A353='Schedule'!$C$6,IF('Schedule'!$C$8="Annuity",ROUND('Schedule'!$J$14-E353,2),'Schedule'!$J$14)&gt;C353),C353,IF('Schedule'!$C$8="Annuity",ROUND('Schedule'!$J$14-E353,2),'Schedule'!$J$14)))</f>
        <v/>
      </c>
      <c r="G353" s="8" t="str">
        <f>IF(A353="","",ROUND(C353-F353,2))</f>
        <v/>
      </c>
    </row>
    <row r="354" spans="1:7" x14ac:dyDescent="0.25">
      <c r="A354" s="12" t="str">
        <f>IF(A353="","",IF(G353&lt;=0,"",IF(A353&gt;='Schedule'!$C$6,"",A353+1)))</f>
        <v/>
      </c>
      <c r="B354" s="11" t="str">
        <f>IF(A354="","",EDATE('Schedule'!$C$7,A354))</f>
        <v/>
      </c>
      <c r="C354" s="8" t="str">
        <f>IF(A354="","",G353)</f>
        <v/>
      </c>
      <c r="D354" s="8" t="str">
        <f>IF(A354="","",ROUND(E354+F354,2))</f>
        <v/>
      </c>
      <c r="E354" s="8" t="str">
        <f>IF(A354="","",ROUND(C354*'Schedule'!$C$5/12,2))</f>
        <v/>
      </c>
      <c r="F354" s="8" t="str">
        <f>IF(A354="","",IF(OR(A354='Schedule'!$C$6,IF('Schedule'!$C$8="Annuity",ROUND('Schedule'!$J$14-E354,2),'Schedule'!$J$14)&gt;C354),C354,IF('Schedule'!$C$8="Annuity",ROUND('Schedule'!$J$14-E354,2),'Schedule'!$J$14)))</f>
        <v/>
      </c>
      <c r="G354" s="8" t="str">
        <f>IF(A354="","",ROUND(C354-F354,2))</f>
        <v/>
      </c>
    </row>
    <row r="355" spans="1:7" x14ac:dyDescent="0.25">
      <c r="A355" s="12" t="str">
        <f>IF(A354="","",IF(G354&lt;=0,"",IF(A354&gt;='Schedule'!$C$6,"",A354+1)))</f>
        <v/>
      </c>
      <c r="B355" s="11" t="str">
        <f>IF(A355="","",EDATE('Schedule'!$C$7,A355))</f>
        <v/>
      </c>
      <c r="C355" s="8" t="str">
        <f>IF(A355="","",G354)</f>
        <v/>
      </c>
      <c r="D355" s="8" t="str">
        <f>IF(A355="","",ROUND(E355+F355,2))</f>
        <v/>
      </c>
      <c r="E355" s="8" t="str">
        <f>IF(A355="","",ROUND(C355*'Schedule'!$C$5/12,2))</f>
        <v/>
      </c>
      <c r="F355" s="8" t="str">
        <f>IF(A355="","",IF(OR(A355='Schedule'!$C$6,IF('Schedule'!$C$8="Annuity",ROUND('Schedule'!$J$14-E355,2),'Schedule'!$J$14)&gt;C355),C355,IF('Schedule'!$C$8="Annuity",ROUND('Schedule'!$J$14-E355,2),'Schedule'!$J$14)))</f>
        <v/>
      </c>
      <c r="G355" s="8" t="str">
        <f>IF(A355="","",ROUND(C355-F355,2))</f>
        <v/>
      </c>
    </row>
    <row r="356" spans="1:7" x14ac:dyDescent="0.25">
      <c r="A356" s="12" t="str">
        <f>IF(A355="","",IF(G355&lt;=0,"",IF(A355&gt;='Schedule'!$C$6,"",A355+1)))</f>
        <v/>
      </c>
      <c r="B356" s="11" t="str">
        <f>IF(A356="","",EDATE('Schedule'!$C$7,A356))</f>
        <v/>
      </c>
      <c r="C356" s="8" t="str">
        <f>IF(A356="","",G355)</f>
        <v/>
      </c>
      <c r="D356" s="8" t="str">
        <f>IF(A356="","",ROUND(E356+F356,2))</f>
        <v/>
      </c>
      <c r="E356" s="8" t="str">
        <f>IF(A356="","",ROUND(C356*'Schedule'!$C$5/12,2))</f>
        <v/>
      </c>
      <c r="F356" s="8" t="str">
        <f>IF(A356="","",IF(OR(A356='Schedule'!$C$6,IF('Schedule'!$C$8="Annuity",ROUND('Schedule'!$J$14-E356,2),'Schedule'!$J$14)&gt;C356),C356,IF('Schedule'!$C$8="Annuity",ROUND('Schedule'!$J$14-E356,2),'Schedule'!$J$14)))</f>
        <v/>
      </c>
      <c r="G356" s="8" t="str">
        <f>IF(A356="","",ROUND(C356-F356,2))</f>
        <v/>
      </c>
    </row>
    <row r="357" spans="1:7" x14ac:dyDescent="0.25">
      <c r="A357" s="12" t="str">
        <f>IF(A356="","",IF(G356&lt;=0,"",IF(A356&gt;='Schedule'!$C$6,"",A356+1)))</f>
        <v/>
      </c>
      <c r="B357" s="11" t="str">
        <f>IF(A357="","",EDATE('Schedule'!$C$7,A357))</f>
        <v/>
      </c>
      <c r="C357" s="8" t="str">
        <f>IF(A357="","",G356)</f>
        <v/>
      </c>
      <c r="D357" s="8" t="str">
        <f>IF(A357="","",ROUND(E357+F357,2))</f>
        <v/>
      </c>
      <c r="E357" s="8" t="str">
        <f>IF(A357="","",ROUND(C357*'Schedule'!$C$5/12,2))</f>
        <v/>
      </c>
      <c r="F357" s="8" t="str">
        <f>IF(A357="","",IF(OR(A357='Schedule'!$C$6,IF('Schedule'!$C$8="Annuity",ROUND('Schedule'!$J$14-E357,2),'Schedule'!$J$14)&gt;C357),C357,IF('Schedule'!$C$8="Annuity",ROUND('Schedule'!$J$14-E357,2),'Schedule'!$J$14)))</f>
        <v/>
      </c>
      <c r="G357" s="8" t="str">
        <f>IF(A357="","",ROUND(C357-F357,2))</f>
        <v/>
      </c>
    </row>
    <row r="358" spans="1:7" x14ac:dyDescent="0.25">
      <c r="A358" s="12" t="str">
        <f>IF(A357="","",IF(G357&lt;=0,"",IF(A357&gt;='Schedule'!$C$6,"",A357+1)))</f>
        <v/>
      </c>
      <c r="B358" s="11" t="str">
        <f>IF(A358="","",EDATE('Schedule'!$C$7,A358))</f>
        <v/>
      </c>
      <c r="C358" s="8" t="str">
        <f>IF(A358="","",G357)</f>
        <v/>
      </c>
      <c r="D358" s="8" t="str">
        <f>IF(A358="","",ROUND(E358+F358,2))</f>
        <v/>
      </c>
      <c r="E358" s="8" t="str">
        <f>IF(A358="","",ROUND(C358*'Schedule'!$C$5/12,2))</f>
        <v/>
      </c>
      <c r="F358" s="8" t="str">
        <f>IF(A358="","",IF(OR(A358='Schedule'!$C$6,IF('Schedule'!$C$8="Annuity",ROUND('Schedule'!$J$14-E358,2),'Schedule'!$J$14)&gt;C358),C358,IF('Schedule'!$C$8="Annuity",ROUND('Schedule'!$J$14-E358,2),'Schedule'!$J$14)))</f>
        <v/>
      </c>
      <c r="G358" s="8" t="str">
        <f>IF(A358="","",ROUND(C358-F358,2))</f>
        <v/>
      </c>
    </row>
    <row r="359" spans="1:7" x14ac:dyDescent="0.25">
      <c r="A359" s="12" t="str">
        <f>IF(A358="","",IF(G358&lt;=0,"",IF(A358&gt;='Schedule'!$C$6,"",A358+1)))</f>
        <v/>
      </c>
      <c r="B359" s="11" t="str">
        <f>IF(A359="","",EDATE('Schedule'!$C$7,A359))</f>
        <v/>
      </c>
      <c r="C359" s="8" t="str">
        <f>IF(A359="","",G358)</f>
        <v/>
      </c>
      <c r="D359" s="8" t="str">
        <f>IF(A359="","",ROUND(E359+F359,2))</f>
        <v/>
      </c>
      <c r="E359" s="8" t="str">
        <f>IF(A359="","",ROUND(C359*'Schedule'!$C$5/12,2))</f>
        <v/>
      </c>
      <c r="F359" s="8" t="str">
        <f>IF(A359="","",IF(OR(A359='Schedule'!$C$6,IF('Schedule'!$C$8="Annuity",ROUND('Schedule'!$J$14-E359,2),'Schedule'!$J$14)&gt;C359),C359,IF('Schedule'!$C$8="Annuity",ROUND('Schedule'!$J$14-E359,2),'Schedule'!$J$14)))</f>
        <v/>
      </c>
      <c r="G359" s="8" t="str">
        <f>IF(A359="","",ROUND(C359-F359,2))</f>
        <v/>
      </c>
    </row>
    <row r="360" spans="1:7" x14ac:dyDescent="0.25">
      <c r="A360" s="12" t="str">
        <f>IF(A359="","",IF(G359&lt;=0,"",IF(A359&gt;='Schedule'!$C$6,"",A359+1)))</f>
        <v/>
      </c>
      <c r="B360" s="11" t="str">
        <f>IF(A360="","",EDATE('Schedule'!$C$7,A360))</f>
        <v/>
      </c>
      <c r="C360" s="8" t="str">
        <f>IF(A360="","",G359)</f>
        <v/>
      </c>
      <c r="D360" s="8" t="str">
        <f>IF(A360="","",ROUND(E360+F360,2))</f>
        <v/>
      </c>
      <c r="E360" s="8" t="str">
        <f>IF(A360="","",ROUND(C360*'Schedule'!$C$5/12,2))</f>
        <v/>
      </c>
      <c r="F360" s="8" t="str">
        <f>IF(A360="","",IF(OR(A360='Schedule'!$C$6,IF('Schedule'!$C$8="Annuity",ROUND('Schedule'!$J$14-E360,2),'Schedule'!$J$14)&gt;C360),C360,IF('Schedule'!$C$8="Annuity",ROUND('Schedule'!$J$14-E360,2),'Schedule'!$J$14)))</f>
        <v/>
      </c>
      <c r="G360" s="8" t="str">
        <f>IF(A360="","",ROUND(C360-F360,2))</f>
        <v/>
      </c>
    </row>
    <row r="361" spans="1:7" x14ac:dyDescent="0.25">
      <c r="A361" s="12" t="str">
        <f>IF(A360="","",IF(G360&lt;=0,"",IF(A360&gt;='Schedule'!$C$6,"",A360+1)))</f>
        <v/>
      </c>
      <c r="B361" s="11" t="str">
        <f>IF(A361="","",EDATE('Schedule'!$C$7,A361))</f>
        <v/>
      </c>
      <c r="C361" s="8" t="str">
        <f>IF(A361="","",G360)</f>
        <v/>
      </c>
      <c r="D361" s="8" t="str">
        <f>IF(A361="","",ROUND(E361+F361,2))</f>
        <v/>
      </c>
      <c r="E361" s="8" t="str">
        <f>IF(A361="","",ROUND(C361*'Schedule'!$C$5/12,2))</f>
        <v/>
      </c>
      <c r="F361" s="8" t="str">
        <f>IF(A361="","",IF(OR(A361='Schedule'!$C$6,IF('Schedule'!$C$8="Annuity",ROUND('Schedule'!$J$14-E361,2),'Schedule'!$J$14)&gt;C361),C361,IF('Schedule'!$C$8="Annuity",ROUND('Schedule'!$J$14-E361,2),'Schedule'!$J$14)))</f>
        <v/>
      </c>
      <c r="G361" s="8" t="str">
        <f>IF(A361="","",ROUND(C361-F361,2))</f>
        <v/>
      </c>
    </row>
    <row r="362" spans="1:7" x14ac:dyDescent="0.25">
      <c r="A362" s="12" t="str">
        <f>IF(A361="","",IF(G361&lt;=0,"",IF(A361&gt;='Schedule'!$C$6,"",A361+1)))</f>
        <v/>
      </c>
      <c r="B362" s="11" t="str">
        <f>IF(A362="","",EDATE('Schedule'!$C$7,A362))</f>
        <v/>
      </c>
      <c r="C362" s="8" t="str">
        <f>IF(A362="","",G361)</f>
        <v/>
      </c>
      <c r="D362" s="8" t="str">
        <f>IF(A362="","",ROUND(E362+F362,2))</f>
        <v/>
      </c>
      <c r="E362" s="8" t="str">
        <f>IF(A362="","",ROUND(C362*'Schedule'!$C$5/12,2))</f>
        <v/>
      </c>
      <c r="F362" s="8" t="str">
        <f>IF(A362="","",IF(OR(A362='Schedule'!$C$6,IF('Schedule'!$C$8="Annuity",ROUND('Schedule'!$J$14-E362,2),'Schedule'!$J$14)&gt;C362),C362,IF('Schedule'!$C$8="Annuity",ROUND('Schedule'!$J$14-E362,2),'Schedule'!$J$14)))</f>
        <v/>
      </c>
      <c r="G362" s="8" t="str">
        <f>IF(A362="","",ROUND(C362-F362,2))</f>
        <v/>
      </c>
    </row>
    <row r="363" spans="1:7" x14ac:dyDescent="0.25">
      <c r="A363" s="12" t="str">
        <f>IF(A362="","",IF(G362&lt;=0,"",IF(A362&gt;='Schedule'!$C$6,"",A362+1)))</f>
        <v/>
      </c>
      <c r="B363" s="11" t="str">
        <f>IF(A363="","",EDATE('Schedule'!$C$7,A363))</f>
        <v/>
      </c>
      <c r="C363" s="8" t="str">
        <f>IF(A363="","",G362)</f>
        <v/>
      </c>
      <c r="D363" s="8" t="str">
        <f>IF(A363="","",ROUND(E363+F363,2))</f>
        <v/>
      </c>
      <c r="E363" s="8" t="str">
        <f>IF(A363="","",ROUND(C363*'Schedule'!$C$5/12,2))</f>
        <v/>
      </c>
      <c r="F363" s="8" t="str">
        <f>IF(A363="","",IF(OR(A363='Schedule'!$C$6,IF('Schedule'!$C$8="Annuity",ROUND('Schedule'!$J$14-E363,2),'Schedule'!$J$14)&gt;C363),C363,IF('Schedule'!$C$8="Annuity",ROUND('Schedule'!$J$14-E363,2),'Schedule'!$J$14)))</f>
        <v/>
      </c>
      <c r="G363" s="8" t="str">
        <f>IF(A363="","",ROUND(C363-F363,2))</f>
        <v/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2" customWidth="1"/>
    <col min="3" max="5" width="18" customWidth="1"/>
    <col min="6" max="6" width="20" customWidth="1"/>
  </cols>
  <sheetData>
    <row r="1" spans="1:1" x14ac:dyDescent="0.25">
      <c r="A1" s="1" t="s">
        <v>32</v>
      </c>
    </row>
    <row r="2" spans="1:1" x14ac:dyDescent="0.25">
      <c r="A2" s="2" t="s">
        <v>33</v>
      </c>
    </row>
    <row r="3" spans="1:6" x14ac:dyDescent="0.25">
      <c r="A3" s="13" t="s">
        <v>29</v>
      </c>
      <c r="B3" s="13" t="s">
        <v>34</v>
      </c>
      <c r="C3" s="13" t="s">
        <v>23</v>
      </c>
      <c r="D3" s="13" t="s">
        <v>24</v>
      </c>
      <c r="E3" s="13" t="s">
        <v>35</v>
      </c>
      <c r="F3" s="13" t="s">
        <v>36</v>
      </c>
    </row>
    <row r="4" spans="1:6" x14ac:dyDescent="0.25">
      <c r="A4" s="3">
        <f>IF('Schedule'!$H$10=0,"",YEAR(EDATE('Schedule'!$C$7,1)))</f>
        <v>2026</v>
      </c>
      <c r="B4" s="12">
        <f>IF(A4="","",COUNTIF('Schedule'!$K$14:$K$373,A4))</f>
        <v>2</v>
      </c>
      <c r="C4" s="8">
        <f>IF(A4="","",SUMIFS('Schedule'!$E$14:$E$373,'Schedule'!$K$14:$K$373,A4))</f>
        <v>123670.36</v>
      </c>
      <c r="D4" s="8">
        <f>IF(A4="","",SUMIFS('Schedule'!$F$14:$F$373,'Schedule'!$K$14:$K$373,A4))</f>
        <v>11663.42</v>
      </c>
      <c r="E4" s="8">
        <f>IF(A4="","",SUMIFS('Schedule'!$G$14:$G$373,'Schedule'!$K$14:$K$373,A4))</f>
        <v>0</v>
      </c>
      <c r="F4" s="8">
        <f>IF(A4="","",MAX(0,'Schedule'!$C$4-SUMIFS('Schedule'!$F$14:$F$373,'Schedule'!$K$14:$K$373,"&lt;="&amp;A4)-SUMIFS('Schedule'!$G$14:$G$373,'Schedule'!$K$14:$K$373,"&lt;="&amp;A4)))</f>
        <v>4488336.58</v>
      </c>
    </row>
    <row r="5" spans="1:6" x14ac:dyDescent="0.25">
      <c r="A5" s="3">
        <f>IF(A4="","",IF(A4&gt;=YEAR('Schedule'!$H$9),"",A4+1))</f>
        <v>2027</v>
      </c>
      <c r="B5" s="12">
        <f>IF(A5="","",COUNTIF('Schedule'!$K$14:$K$373,A5))</f>
        <v>12</v>
      </c>
      <c r="C5" s="8">
        <f>IF(A5="","",SUMIFS('Schedule'!$E$14:$E$373,'Schedule'!$K$14:$K$373,A5))</f>
        <v>711830.09</v>
      </c>
      <c r="D5" s="8">
        <f>IF(A5="","",SUMIFS('Schedule'!$F$14:$F$373,'Schedule'!$K$14:$K$373,A5))</f>
        <v>100172.59</v>
      </c>
      <c r="E5" s="8">
        <f>IF(A5="","",SUMIFS('Schedule'!$G$14:$G$373,'Schedule'!$K$14:$K$373,A5))</f>
        <v>200000</v>
      </c>
      <c r="F5" s="8">
        <f>IF(A5="","",MAX(0,'Schedule'!$C$4-SUMIFS('Schedule'!$F$14:$F$373,'Schedule'!$K$14:$K$373,"&lt;="&amp;A5)-SUMIFS('Schedule'!$G$14:$G$373,'Schedule'!$K$14:$K$373,"&lt;="&amp;A5)))</f>
        <v>4188163.99</v>
      </c>
    </row>
    <row r="6" spans="1:6" x14ac:dyDescent="0.25">
      <c r="A6" s="3">
        <f>IF(A5="","",IF(A5&gt;=YEAR('Schedule'!$H$9),"",A5+1))</f>
        <v>2028</v>
      </c>
      <c r="B6" s="12">
        <f>IF(A6="","",COUNTIF('Schedule'!$K$14:$K$373,A6))</f>
        <v>12</v>
      </c>
      <c r="C6" s="8">
        <f>IF(A6="","",SUMIFS('Schedule'!$E$14:$E$373,'Schedule'!$K$14:$K$373,A6))</f>
        <v>646834.72</v>
      </c>
      <c r="D6" s="8">
        <f>IF(A6="","",SUMIFS('Schedule'!$F$14:$F$373,'Schedule'!$K$14:$K$373,A6))</f>
        <v>165167.96</v>
      </c>
      <c r="E6" s="8">
        <f>IF(A6="","",SUMIFS('Schedule'!$G$14:$G$373,'Schedule'!$K$14:$K$373,A6))</f>
        <v>300000</v>
      </c>
      <c r="F6" s="8">
        <f>IF(A6="","",MAX(0,'Schedule'!$C$4-SUMIFS('Schedule'!$F$14:$F$373,'Schedule'!$K$14:$K$373,"&lt;="&amp;A6)-SUMIFS('Schedule'!$G$14:$G$373,'Schedule'!$K$14:$K$373,"&lt;="&amp;A6)))</f>
        <v>3722996.03</v>
      </c>
    </row>
    <row r="7" spans="1:6" x14ac:dyDescent="0.25">
      <c r="A7" s="3">
        <f>IF(A6="","",IF(A6&gt;=YEAR('Schedule'!$H$9),"",A6+1))</f>
        <v>2029</v>
      </c>
      <c r="B7" s="12">
        <f>IF(A7="","",COUNTIF('Schedule'!$K$14:$K$373,A7))</f>
        <v>12</v>
      </c>
      <c r="C7" s="8">
        <f>IF(A7="","",SUMIFS('Schedule'!$E$14:$E$373,'Schedule'!$K$14:$K$373,A7))</f>
        <v>598635.7</v>
      </c>
      <c r="D7" s="8">
        <f>IF(A7="","",SUMIFS('Schedule'!$F$14:$F$373,'Schedule'!$K$14:$K$373,A7))</f>
        <v>213366.98</v>
      </c>
      <c r="E7" s="8">
        <f>IF(A7="","",SUMIFS('Schedule'!$G$14:$G$373,'Schedule'!$K$14:$K$373,A7))</f>
        <v>0</v>
      </c>
      <c r="F7" s="8">
        <f>IF(A7="","",MAX(0,'Schedule'!$C$4-SUMIFS('Schedule'!$F$14:$F$373,'Schedule'!$K$14:$K$373,"&lt;="&amp;A7)-SUMIFS('Schedule'!$G$14:$G$373,'Schedule'!$K$14:$K$373,"&lt;="&amp;A7)))</f>
        <v>3509629.05</v>
      </c>
    </row>
    <row r="8" spans="1:6" x14ac:dyDescent="0.25">
      <c r="A8" s="3">
        <f>IF(A7="","",IF(A7&gt;=YEAR('Schedule'!$H$9),"",A7+1))</f>
        <v>2030</v>
      </c>
      <c r="B8" s="12">
        <f>IF(A8="","",COUNTIF('Schedule'!$K$14:$K$373,A8))</f>
        <v>12</v>
      </c>
      <c r="C8" s="8">
        <f>IF(A8="","",SUMIFS('Schedule'!$E$14:$E$373,'Schedule'!$K$14:$K$373,A8))</f>
        <v>560641.83</v>
      </c>
      <c r="D8" s="8">
        <f>IF(A8="","",SUMIFS('Schedule'!$F$14:$F$373,'Schedule'!$K$14:$K$373,A8))</f>
        <v>251360.85</v>
      </c>
      <c r="E8" s="8">
        <f>IF(A8="","",SUMIFS('Schedule'!$G$14:$G$373,'Schedule'!$K$14:$K$373,A8))</f>
        <v>0</v>
      </c>
      <c r="F8" s="8">
        <f>IF(A8="","",MAX(0,'Schedule'!$C$4-SUMIFS('Schedule'!$F$14:$F$373,'Schedule'!$K$14:$K$373,"&lt;="&amp;A8)-SUMIFS('Schedule'!$G$14:$G$373,'Schedule'!$K$14:$K$373,"&lt;="&amp;A8)))</f>
        <v>3258268.2</v>
      </c>
    </row>
    <row r="9" spans="1:6" x14ac:dyDescent="0.25">
      <c r="A9" s="3">
        <f>IF(A8="","",IF(A8&gt;=YEAR('Schedule'!$H$9),"",A8+1))</f>
        <v>2031</v>
      </c>
      <c r="B9" s="12">
        <f>IF(A9="","",COUNTIF('Schedule'!$K$14:$K$373,A9))</f>
        <v>12</v>
      </c>
      <c r="C9" s="8">
        <f>IF(A9="","",SUMIFS('Schedule'!$E$14:$E$373,'Schedule'!$K$14:$K$373,A9))</f>
        <v>515882.48</v>
      </c>
      <c r="D9" s="8">
        <f>IF(A9="","",SUMIFS('Schedule'!$F$14:$F$373,'Schedule'!$K$14:$K$373,A9))</f>
        <v>296120.2</v>
      </c>
      <c r="E9" s="8">
        <f>IF(A9="","",SUMIFS('Schedule'!$G$14:$G$373,'Schedule'!$K$14:$K$373,A9))</f>
        <v>0</v>
      </c>
      <c r="F9" s="8">
        <f>IF(A9="","",MAX(0,'Schedule'!$C$4-SUMIFS('Schedule'!$F$14:$F$373,'Schedule'!$K$14:$K$373,"&lt;="&amp;A9)-SUMIFS('Schedule'!$G$14:$G$373,'Schedule'!$K$14:$K$373,"&lt;="&amp;A9)))</f>
        <v>2962148</v>
      </c>
    </row>
    <row r="10" spans="1:6" x14ac:dyDescent="0.25">
      <c r="A10" s="3">
        <f>IF(A9="","",IF(A9&gt;=YEAR('Schedule'!$H$9),"",A9+1))</f>
        <v>2032</v>
      </c>
      <c r="B10" s="12">
        <f>IF(A10="","",COUNTIF('Schedule'!$K$14:$K$373,A10))</f>
        <v>12</v>
      </c>
      <c r="C10" s="8">
        <f>IF(A10="","",SUMIFS('Schedule'!$E$14:$E$373,'Schedule'!$K$14:$K$373,A10))</f>
        <v>463152.93</v>
      </c>
      <c r="D10" s="8">
        <f>IF(A10="","",SUMIFS('Schedule'!$F$14:$F$373,'Schedule'!$K$14:$K$373,A10))</f>
        <v>348849.75</v>
      </c>
      <c r="E10" s="8">
        <f>IF(A10="","",SUMIFS('Schedule'!$G$14:$G$373,'Schedule'!$K$14:$K$373,A10))</f>
        <v>0</v>
      </c>
      <c r="F10" s="8">
        <f>IF(A10="","",MAX(0,'Schedule'!$C$4-SUMIFS('Schedule'!$F$14:$F$373,'Schedule'!$K$14:$K$373,"&lt;="&amp;A10)-SUMIFS('Schedule'!$G$14:$G$373,'Schedule'!$K$14:$K$373,"&lt;="&amp;A10)))</f>
        <v>2613298.25</v>
      </c>
    </row>
    <row r="11" spans="1:6" x14ac:dyDescent="0.25">
      <c r="A11" s="3">
        <f>IF(A10="","",IF(A10&gt;=YEAR('Schedule'!$H$9),"",A10+1))</f>
        <v>2033</v>
      </c>
      <c r="B11" s="12">
        <f>IF(A11="","",COUNTIF('Schedule'!$K$14:$K$373,A11))</f>
        <v>12</v>
      </c>
      <c r="C11" s="8">
        <f>IF(A11="","",SUMIFS('Schedule'!$E$14:$E$373,'Schedule'!$K$14:$K$373,A11))</f>
        <v>401033.89</v>
      </c>
      <c r="D11" s="8">
        <f>IF(A11="","",SUMIFS('Schedule'!$F$14:$F$373,'Schedule'!$K$14:$K$373,A11))</f>
        <v>410968.79</v>
      </c>
      <c r="E11" s="8">
        <f>IF(A11="","",SUMIFS('Schedule'!$G$14:$G$373,'Schedule'!$K$14:$K$373,A11))</f>
        <v>0</v>
      </c>
      <c r="F11" s="8">
        <f>IF(A11="","",MAX(0,'Schedule'!$C$4-SUMIFS('Schedule'!$F$14:$F$373,'Schedule'!$K$14:$K$373,"&lt;="&amp;A11)-SUMIFS('Schedule'!$G$14:$G$373,'Schedule'!$K$14:$K$373,"&lt;="&amp;A11)))</f>
        <v>2202329.46</v>
      </c>
    </row>
    <row r="12" spans="1:6" x14ac:dyDescent="0.25">
      <c r="A12" s="3">
        <f>IF(A11="","",IF(A11&gt;=YEAR('Schedule'!$H$9),"",A11+1))</f>
        <v>2034</v>
      </c>
      <c r="B12" s="12">
        <f>IF(A12="","",COUNTIF('Schedule'!$K$14:$K$373,A12))</f>
        <v>12</v>
      </c>
      <c r="C12" s="8">
        <f>IF(A12="","",SUMIFS('Schedule'!$E$14:$E$373,'Schedule'!$K$14:$K$373,A12))</f>
        <v>327853.43</v>
      </c>
      <c r="D12" s="8">
        <f>IF(A12="","",SUMIFS('Schedule'!$F$14:$F$373,'Schedule'!$K$14:$K$373,A12))</f>
        <v>484149.25</v>
      </c>
      <c r="E12" s="8">
        <f>IF(A12="","",SUMIFS('Schedule'!$G$14:$G$373,'Schedule'!$K$14:$K$373,A12))</f>
        <v>0</v>
      </c>
      <c r="F12" s="8">
        <f>IF(A12="","",MAX(0,'Schedule'!$C$4-SUMIFS('Schedule'!$F$14:$F$373,'Schedule'!$K$14:$K$373,"&lt;="&amp;A12)-SUMIFS('Schedule'!$G$14:$G$373,'Schedule'!$K$14:$K$373,"&lt;="&amp;A12)))</f>
        <v>1718180.21</v>
      </c>
    </row>
    <row r="13" spans="1:6" x14ac:dyDescent="0.25">
      <c r="A13" s="3">
        <f>IF(A12="","",IF(A12&gt;=YEAR('Schedule'!$H$9),"",A12+1))</f>
        <v>2035</v>
      </c>
      <c r="B13" s="12">
        <f>IF(A13="","",COUNTIF('Schedule'!$K$14:$K$373,A13))</f>
        <v>12</v>
      </c>
      <c r="C13" s="8">
        <f>IF(A13="","",SUMIFS('Schedule'!$E$14:$E$373,'Schedule'!$K$14:$K$373,A13))</f>
        <v>241641.89</v>
      </c>
      <c r="D13" s="8">
        <f>IF(A13="","",SUMIFS('Schedule'!$F$14:$F$373,'Schedule'!$K$14:$K$373,A13))</f>
        <v>570360.79</v>
      </c>
      <c r="E13" s="8">
        <f>IF(A13="","",SUMIFS('Schedule'!$G$14:$G$373,'Schedule'!$K$14:$K$373,A13))</f>
        <v>0</v>
      </c>
      <c r="F13" s="8">
        <f>IF(A13="","",MAX(0,'Schedule'!$C$4-SUMIFS('Schedule'!$F$14:$F$373,'Schedule'!$K$14:$K$373,"&lt;="&amp;A13)-SUMIFS('Schedule'!$G$14:$G$373,'Schedule'!$K$14:$K$373,"&lt;="&amp;A13)))</f>
        <v>1147819.42</v>
      </c>
    </row>
    <row r="14" spans="1:6" x14ac:dyDescent="0.25">
      <c r="A14" s="3">
        <f>IF(A13="","",IF(A13&gt;=YEAR('Schedule'!$H$9),"",A13+1))</f>
        <v>2036</v>
      </c>
      <c r="B14" s="12">
        <f>IF(A14="","",COUNTIF('Schedule'!$K$14:$K$373,A14))</f>
        <v>12</v>
      </c>
      <c r="C14" s="8">
        <f>IF(A14="","",SUMIFS('Schedule'!$E$14:$E$373,'Schedule'!$K$14:$K$373,A14))</f>
        <v>140078.81</v>
      </c>
      <c r="D14" s="8">
        <f>IF(A14="","",SUMIFS('Schedule'!$F$14:$F$373,'Schedule'!$K$14:$K$373,A14))</f>
        <v>671923.87</v>
      </c>
      <c r="E14" s="8">
        <f>IF(A14="","",SUMIFS('Schedule'!$G$14:$G$373,'Schedule'!$K$14:$K$373,A14))</f>
        <v>0</v>
      </c>
      <c r="F14" s="8">
        <f>IF(A14="","",MAX(0,'Schedule'!$C$4-SUMIFS('Schedule'!$F$14:$F$373,'Schedule'!$K$14:$K$373,"&lt;="&amp;A14)-SUMIFS('Schedule'!$G$14:$G$373,'Schedule'!$K$14:$K$373,"&lt;="&amp;A14)))</f>
        <v>475895.55</v>
      </c>
    </row>
    <row r="15" spans="1:6" x14ac:dyDescent="0.25">
      <c r="A15" s="3">
        <f>IF(A14="","",IF(A14&gt;=YEAR('Schedule'!$H$9),"",A14+1))</f>
        <v>2037</v>
      </c>
      <c r="B15" s="12">
        <f>IF(A15="","",COUNTIF('Schedule'!$K$14:$K$373,A15))</f>
        <v>8</v>
      </c>
      <c r="C15" s="8">
        <f>IF(A15="","",SUMIFS('Schedule'!$E$14:$E$373,'Schedule'!$K$14:$K$373,A15))</f>
        <v>28157.65</v>
      </c>
      <c r="D15" s="8">
        <f>IF(A15="","",SUMIFS('Schedule'!$F$14:$F$373,'Schedule'!$K$14:$K$373,A15))</f>
        <v>475895.55</v>
      </c>
      <c r="E15" s="8">
        <f>IF(A15="","",SUMIFS('Schedule'!$G$14:$G$373,'Schedule'!$K$14:$K$373,A15))</f>
        <v>0</v>
      </c>
      <c r="F15" s="8">
        <f>IF(A15="","",MAX(0,'Schedule'!$C$4-SUMIFS('Schedule'!$F$14:$F$373,'Schedule'!$K$14:$K$373,"&lt;="&amp;A15)-SUMIFS('Schedule'!$G$14:$G$373,'Schedule'!$K$14:$K$373,"&lt;="&amp;A15)))</f>
        <v>0</v>
      </c>
    </row>
    <row r="16" spans="1:6" x14ac:dyDescent="0.25">
      <c r="A16" s="3" t="str">
        <f>IF(A15="","",IF(A15&gt;=YEAR('Schedule'!$H$9),"",A15+1))</f>
        <v/>
      </c>
      <c r="B16" s="12" t="str">
        <f>IF(A16="","",COUNTIF('Schedule'!$K$14:$K$373,A16))</f>
        <v/>
      </c>
      <c r="C16" s="8" t="str">
        <f>IF(A16="","",SUMIFS('Schedule'!$E$14:$E$373,'Schedule'!$K$14:$K$373,A16))</f>
        <v/>
      </c>
      <c r="D16" s="8" t="str">
        <f>IF(A16="","",SUMIFS('Schedule'!$F$14:$F$373,'Schedule'!$K$14:$K$373,A16))</f>
        <v/>
      </c>
      <c r="E16" s="8" t="str">
        <f>IF(A16="","",SUMIFS('Schedule'!$G$14:$G$373,'Schedule'!$K$14:$K$373,A16))</f>
        <v/>
      </c>
      <c r="F16" s="8" t="str">
        <f>IF(A16="","",MAX(0,'Schedule'!$C$4-SUMIFS('Schedule'!$F$14:$F$373,'Schedule'!$K$14:$K$373,"&lt;="&amp;A16)-SUMIFS('Schedule'!$G$14:$G$373,'Schedule'!$K$14:$K$373,"&lt;="&amp;A16)))</f>
        <v/>
      </c>
    </row>
    <row r="17" spans="1:6" x14ac:dyDescent="0.25">
      <c r="A17" s="3" t="str">
        <f>IF(A16="","",IF(A16&gt;=YEAR('Schedule'!$H$9),"",A16+1))</f>
        <v/>
      </c>
      <c r="B17" s="12" t="str">
        <f>IF(A17="","",COUNTIF('Schedule'!$K$14:$K$373,A17))</f>
        <v/>
      </c>
      <c r="C17" s="8" t="str">
        <f>IF(A17="","",SUMIFS('Schedule'!$E$14:$E$373,'Schedule'!$K$14:$K$373,A17))</f>
        <v/>
      </c>
      <c r="D17" s="8" t="str">
        <f>IF(A17="","",SUMIFS('Schedule'!$F$14:$F$373,'Schedule'!$K$14:$K$373,A17))</f>
        <v/>
      </c>
      <c r="E17" s="8" t="str">
        <f>IF(A17="","",SUMIFS('Schedule'!$G$14:$G$373,'Schedule'!$K$14:$K$373,A17))</f>
        <v/>
      </c>
      <c r="F17" s="8" t="str">
        <f>IF(A17="","",MAX(0,'Schedule'!$C$4-SUMIFS('Schedule'!$F$14:$F$373,'Schedule'!$K$14:$K$373,"&lt;="&amp;A17)-SUMIFS('Schedule'!$G$14:$G$373,'Schedule'!$K$14:$K$373,"&lt;="&amp;A17)))</f>
        <v/>
      </c>
    </row>
    <row r="18" spans="1:6" x14ac:dyDescent="0.25">
      <c r="A18" s="3" t="str">
        <f>IF(A17="","",IF(A17&gt;=YEAR('Schedule'!$H$9),"",A17+1))</f>
        <v/>
      </c>
      <c r="B18" s="12" t="str">
        <f>IF(A18="","",COUNTIF('Schedule'!$K$14:$K$373,A18))</f>
        <v/>
      </c>
      <c r="C18" s="8" t="str">
        <f>IF(A18="","",SUMIFS('Schedule'!$E$14:$E$373,'Schedule'!$K$14:$K$373,A18))</f>
        <v/>
      </c>
      <c r="D18" s="8" t="str">
        <f>IF(A18="","",SUMIFS('Schedule'!$F$14:$F$373,'Schedule'!$K$14:$K$373,A18))</f>
        <v/>
      </c>
      <c r="E18" s="8" t="str">
        <f>IF(A18="","",SUMIFS('Schedule'!$G$14:$G$373,'Schedule'!$K$14:$K$373,A18))</f>
        <v/>
      </c>
      <c r="F18" s="8" t="str">
        <f>IF(A18="","",MAX(0,'Schedule'!$C$4-SUMIFS('Schedule'!$F$14:$F$373,'Schedule'!$K$14:$K$373,"&lt;="&amp;A18)-SUMIFS('Schedule'!$G$14:$G$373,'Schedule'!$K$14:$K$373,"&lt;="&amp;A18)))</f>
        <v/>
      </c>
    </row>
    <row r="19" spans="1:6" x14ac:dyDescent="0.25">
      <c r="A19" s="3" t="str">
        <f>IF(A18="","",IF(A18&gt;=YEAR('Schedule'!$H$9),"",A18+1))</f>
        <v/>
      </c>
      <c r="B19" s="12" t="str">
        <f>IF(A19="","",COUNTIF('Schedule'!$K$14:$K$373,A19))</f>
        <v/>
      </c>
      <c r="C19" s="8" t="str">
        <f>IF(A19="","",SUMIFS('Schedule'!$E$14:$E$373,'Schedule'!$K$14:$K$373,A19))</f>
        <v/>
      </c>
      <c r="D19" s="8" t="str">
        <f>IF(A19="","",SUMIFS('Schedule'!$F$14:$F$373,'Schedule'!$K$14:$K$373,A19))</f>
        <v/>
      </c>
      <c r="E19" s="8" t="str">
        <f>IF(A19="","",SUMIFS('Schedule'!$G$14:$G$373,'Schedule'!$K$14:$K$373,A19))</f>
        <v/>
      </c>
      <c r="F19" s="8" t="str">
        <f>IF(A19="","",MAX(0,'Schedule'!$C$4-SUMIFS('Schedule'!$F$14:$F$373,'Schedule'!$K$14:$K$373,"&lt;="&amp;A19)-SUMIFS('Schedule'!$G$14:$G$373,'Schedule'!$K$14:$K$373,"&lt;="&amp;A19)))</f>
        <v/>
      </c>
    </row>
    <row r="20" spans="1:6" x14ac:dyDescent="0.25">
      <c r="A20" s="3" t="str">
        <f>IF(A19="","",IF(A19&gt;=YEAR('Schedule'!$H$9),"",A19+1))</f>
        <v/>
      </c>
      <c r="B20" s="12" t="str">
        <f>IF(A20="","",COUNTIF('Schedule'!$K$14:$K$373,A20))</f>
        <v/>
      </c>
      <c r="C20" s="8" t="str">
        <f>IF(A20="","",SUMIFS('Schedule'!$E$14:$E$373,'Schedule'!$K$14:$K$373,A20))</f>
        <v/>
      </c>
      <c r="D20" s="8" t="str">
        <f>IF(A20="","",SUMIFS('Schedule'!$F$14:$F$373,'Schedule'!$K$14:$K$373,A20))</f>
        <v/>
      </c>
      <c r="E20" s="8" t="str">
        <f>IF(A20="","",SUMIFS('Schedule'!$G$14:$G$373,'Schedule'!$K$14:$K$373,A20))</f>
        <v/>
      </c>
      <c r="F20" s="8" t="str">
        <f>IF(A20="","",MAX(0,'Schedule'!$C$4-SUMIFS('Schedule'!$F$14:$F$373,'Schedule'!$K$14:$K$373,"&lt;="&amp;A20)-SUMIFS('Schedule'!$G$14:$G$373,'Schedule'!$K$14:$K$373,"&lt;="&amp;A20)))</f>
        <v/>
      </c>
    </row>
    <row r="21" spans="1:6" x14ac:dyDescent="0.25">
      <c r="A21" s="3" t="str">
        <f>IF(A20="","",IF(A20&gt;=YEAR('Schedule'!$H$9),"",A20+1))</f>
        <v/>
      </c>
      <c r="B21" s="12" t="str">
        <f>IF(A21="","",COUNTIF('Schedule'!$K$14:$K$373,A21))</f>
        <v/>
      </c>
      <c r="C21" s="8" t="str">
        <f>IF(A21="","",SUMIFS('Schedule'!$E$14:$E$373,'Schedule'!$K$14:$K$373,A21))</f>
        <v/>
      </c>
      <c r="D21" s="8" t="str">
        <f>IF(A21="","",SUMIFS('Schedule'!$F$14:$F$373,'Schedule'!$K$14:$K$373,A21))</f>
        <v/>
      </c>
      <c r="E21" s="8" t="str">
        <f>IF(A21="","",SUMIFS('Schedule'!$G$14:$G$373,'Schedule'!$K$14:$K$373,A21))</f>
        <v/>
      </c>
      <c r="F21" s="8" t="str">
        <f>IF(A21="","",MAX(0,'Schedule'!$C$4-SUMIFS('Schedule'!$F$14:$F$373,'Schedule'!$K$14:$K$373,"&lt;="&amp;A21)-SUMIFS('Schedule'!$G$14:$G$373,'Schedule'!$K$14:$K$373,"&lt;="&amp;A21)))</f>
        <v/>
      </c>
    </row>
    <row r="22" spans="1:6" x14ac:dyDescent="0.25">
      <c r="A22" s="3" t="str">
        <f>IF(A21="","",IF(A21&gt;=YEAR('Schedule'!$H$9),"",A21+1))</f>
        <v/>
      </c>
      <c r="B22" s="12" t="str">
        <f>IF(A22="","",COUNTIF('Schedule'!$K$14:$K$373,A22))</f>
        <v/>
      </c>
      <c r="C22" s="8" t="str">
        <f>IF(A22="","",SUMIFS('Schedule'!$E$14:$E$373,'Schedule'!$K$14:$K$373,A22))</f>
        <v/>
      </c>
      <c r="D22" s="8" t="str">
        <f>IF(A22="","",SUMIFS('Schedule'!$F$14:$F$373,'Schedule'!$K$14:$K$373,A22))</f>
        <v/>
      </c>
      <c r="E22" s="8" t="str">
        <f>IF(A22="","",SUMIFS('Schedule'!$G$14:$G$373,'Schedule'!$K$14:$K$373,A22))</f>
        <v/>
      </c>
      <c r="F22" s="8" t="str">
        <f>IF(A22="","",MAX(0,'Schedule'!$C$4-SUMIFS('Schedule'!$F$14:$F$373,'Schedule'!$K$14:$K$373,"&lt;="&amp;A22)-SUMIFS('Schedule'!$G$14:$G$373,'Schedule'!$K$14:$K$373,"&lt;="&amp;A22)))</f>
        <v/>
      </c>
    </row>
    <row r="23" spans="1:6" x14ac:dyDescent="0.25">
      <c r="A23" s="3" t="str">
        <f>IF(A22="","",IF(A22&gt;=YEAR('Schedule'!$H$9),"",A22+1))</f>
        <v/>
      </c>
      <c r="B23" s="12" t="str">
        <f>IF(A23="","",COUNTIF('Schedule'!$K$14:$K$373,A23))</f>
        <v/>
      </c>
      <c r="C23" s="8" t="str">
        <f>IF(A23="","",SUMIFS('Schedule'!$E$14:$E$373,'Schedule'!$K$14:$K$373,A23))</f>
        <v/>
      </c>
      <c r="D23" s="8" t="str">
        <f>IF(A23="","",SUMIFS('Schedule'!$F$14:$F$373,'Schedule'!$K$14:$K$373,A23))</f>
        <v/>
      </c>
      <c r="E23" s="8" t="str">
        <f>IF(A23="","",SUMIFS('Schedule'!$G$14:$G$373,'Schedule'!$K$14:$K$373,A23))</f>
        <v/>
      </c>
      <c r="F23" s="8" t="str">
        <f>IF(A23="","",MAX(0,'Schedule'!$C$4-SUMIFS('Schedule'!$F$14:$F$373,'Schedule'!$K$14:$K$373,"&lt;="&amp;A23)-SUMIFS('Schedule'!$G$14:$G$373,'Schedule'!$K$14:$K$373,"&lt;="&amp;A23)))</f>
        <v/>
      </c>
    </row>
    <row r="24" spans="1:6" x14ac:dyDescent="0.25">
      <c r="A24" s="3" t="str">
        <f>IF(A23="","",IF(A23&gt;=YEAR('Schedule'!$H$9),"",A23+1))</f>
        <v/>
      </c>
      <c r="B24" s="12" t="str">
        <f>IF(A24="","",COUNTIF('Schedule'!$K$14:$K$373,A24))</f>
        <v/>
      </c>
      <c r="C24" s="8" t="str">
        <f>IF(A24="","",SUMIFS('Schedule'!$E$14:$E$373,'Schedule'!$K$14:$K$373,A24))</f>
        <v/>
      </c>
      <c r="D24" s="8" t="str">
        <f>IF(A24="","",SUMIFS('Schedule'!$F$14:$F$373,'Schedule'!$K$14:$K$373,A24))</f>
        <v/>
      </c>
      <c r="E24" s="8" t="str">
        <f>IF(A24="","",SUMIFS('Schedule'!$G$14:$G$373,'Schedule'!$K$14:$K$373,A24))</f>
        <v/>
      </c>
      <c r="F24" s="8" t="str">
        <f>IF(A24="","",MAX(0,'Schedule'!$C$4-SUMIFS('Schedule'!$F$14:$F$373,'Schedule'!$K$14:$K$373,"&lt;="&amp;A24)-SUMIFS('Schedule'!$G$14:$G$373,'Schedule'!$K$14:$K$373,"&lt;="&amp;A24)))</f>
        <v/>
      </c>
    </row>
    <row r="25" spans="1:6" x14ac:dyDescent="0.25">
      <c r="A25" s="3" t="str">
        <f>IF(A24="","",IF(A24&gt;=YEAR('Schedule'!$H$9),"",A24+1))</f>
        <v/>
      </c>
      <c r="B25" s="12" t="str">
        <f>IF(A25="","",COUNTIF('Schedule'!$K$14:$K$373,A25))</f>
        <v/>
      </c>
      <c r="C25" s="8" t="str">
        <f>IF(A25="","",SUMIFS('Schedule'!$E$14:$E$373,'Schedule'!$K$14:$K$373,A25))</f>
        <v/>
      </c>
      <c r="D25" s="8" t="str">
        <f>IF(A25="","",SUMIFS('Schedule'!$F$14:$F$373,'Schedule'!$K$14:$K$373,A25))</f>
        <v/>
      </c>
      <c r="E25" s="8" t="str">
        <f>IF(A25="","",SUMIFS('Schedule'!$G$14:$G$373,'Schedule'!$K$14:$K$373,A25))</f>
        <v/>
      </c>
      <c r="F25" s="8" t="str">
        <f>IF(A25="","",MAX(0,'Schedule'!$C$4-SUMIFS('Schedule'!$F$14:$F$373,'Schedule'!$K$14:$K$373,"&lt;="&amp;A25)-SUMIFS('Schedule'!$G$14:$G$373,'Schedule'!$K$14:$K$373,"&lt;="&amp;A25)))</f>
        <v/>
      </c>
    </row>
    <row r="26" spans="1:6" x14ac:dyDescent="0.25">
      <c r="A26" s="3" t="str">
        <f>IF(A25="","",IF(A25&gt;=YEAR('Schedule'!$H$9),"",A25+1))</f>
        <v/>
      </c>
      <c r="B26" s="12" t="str">
        <f>IF(A26="","",COUNTIF('Schedule'!$K$14:$K$373,A26))</f>
        <v/>
      </c>
      <c r="C26" s="8" t="str">
        <f>IF(A26="","",SUMIFS('Schedule'!$E$14:$E$373,'Schedule'!$K$14:$K$373,A26))</f>
        <v/>
      </c>
      <c r="D26" s="8" t="str">
        <f>IF(A26="","",SUMIFS('Schedule'!$F$14:$F$373,'Schedule'!$K$14:$K$373,A26))</f>
        <v/>
      </c>
      <c r="E26" s="8" t="str">
        <f>IF(A26="","",SUMIFS('Schedule'!$G$14:$G$373,'Schedule'!$K$14:$K$373,A26))</f>
        <v/>
      </c>
      <c r="F26" s="8" t="str">
        <f>IF(A26="","",MAX(0,'Schedule'!$C$4-SUMIFS('Schedule'!$F$14:$F$373,'Schedule'!$K$14:$K$373,"&lt;="&amp;A26)-SUMIFS('Schedule'!$G$14:$G$373,'Schedule'!$K$14:$K$373,"&lt;="&amp;A26)))</f>
        <v/>
      </c>
    </row>
    <row r="27" spans="1:6" x14ac:dyDescent="0.25">
      <c r="A27" s="3" t="str">
        <f>IF(A26="","",IF(A26&gt;=YEAR('Schedule'!$H$9),"",A26+1))</f>
        <v/>
      </c>
      <c r="B27" s="12" t="str">
        <f>IF(A27="","",COUNTIF('Schedule'!$K$14:$K$373,A27))</f>
        <v/>
      </c>
      <c r="C27" s="8" t="str">
        <f>IF(A27="","",SUMIFS('Schedule'!$E$14:$E$373,'Schedule'!$K$14:$K$373,A27))</f>
        <v/>
      </c>
      <c r="D27" s="8" t="str">
        <f>IF(A27="","",SUMIFS('Schedule'!$F$14:$F$373,'Schedule'!$K$14:$K$373,A27))</f>
        <v/>
      </c>
      <c r="E27" s="8" t="str">
        <f>IF(A27="","",SUMIFS('Schedule'!$G$14:$G$373,'Schedule'!$K$14:$K$373,A27))</f>
        <v/>
      </c>
      <c r="F27" s="8" t="str">
        <f>IF(A27="","",MAX(0,'Schedule'!$C$4-SUMIFS('Schedule'!$F$14:$F$373,'Schedule'!$K$14:$K$373,"&lt;="&amp;A27)-SUMIFS('Schedule'!$G$14:$G$373,'Schedule'!$K$14:$K$373,"&lt;="&amp;A27)))</f>
        <v/>
      </c>
    </row>
    <row r="28" spans="1:6" x14ac:dyDescent="0.25">
      <c r="A28" s="3" t="str">
        <f>IF(A27="","",IF(A27&gt;=YEAR('Schedule'!$H$9),"",A27+1))</f>
        <v/>
      </c>
      <c r="B28" s="12" t="str">
        <f>IF(A28="","",COUNTIF('Schedule'!$K$14:$K$373,A28))</f>
        <v/>
      </c>
      <c r="C28" s="8" t="str">
        <f>IF(A28="","",SUMIFS('Schedule'!$E$14:$E$373,'Schedule'!$K$14:$K$373,A28))</f>
        <v/>
      </c>
      <c r="D28" s="8" t="str">
        <f>IF(A28="","",SUMIFS('Schedule'!$F$14:$F$373,'Schedule'!$K$14:$K$373,A28))</f>
        <v/>
      </c>
      <c r="E28" s="8" t="str">
        <f>IF(A28="","",SUMIFS('Schedule'!$G$14:$G$373,'Schedule'!$K$14:$K$373,A28))</f>
        <v/>
      </c>
      <c r="F28" s="8" t="str">
        <f>IF(A28="","",MAX(0,'Schedule'!$C$4-SUMIFS('Schedule'!$F$14:$F$373,'Schedule'!$K$14:$K$373,"&lt;="&amp;A28)-SUMIFS('Schedule'!$G$14:$G$373,'Schedule'!$K$14:$K$373,"&lt;="&amp;A28)))</f>
        <v/>
      </c>
    </row>
    <row r="29" spans="1:6" x14ac:dyDescent="0.25">
      <c r="A29" s="3" t="str">
        <f>IF(A28="","",IF(A28&gt;=YEAR('Schedule'!$H$9),"",A28+1))</f>
        <v/>
      </c>
      <c r="B29" s="12" t="str">
        <f>IF(A29="","",COUNTIF('Schedule'!$K$14:$K$373,A29))</f>
        <v/>
      </c>
      <c r="C29" s="8" t="str">
        <f>IF(A29="","",SUMIFS('Schedule'!$E$14:$E$373,'Schedule'!$K$14:$K$373,A29))</f>
        <v/>
      </c>
      <c r="D29" s="8" t="str">
        <f>IF(A29="","",SUMIFS('Schedule'!$F$14:$F$373,'Schedule'!$K$14:$K$373,A29))</f>
        <v/>
      </c>
      <c r="E29" s="8" t="str">
        <f>IF(A29="","",SUMIFS('Schedule'!$G$14:$G$373,'Schedule'!$K$14:$K$373,A29))</f>
        <v/>
      </c>
      <c r="F29" s="8" t="str">
        <f>IF(A29="","",MAX(0,'Schedule'!$C$4-SUMIFS('Schedule'!$F$14:$F$373,'Schedule'!$K$14:$K$373,"&lt;="&amp;A29)-SUMIFS('Schedule'!$G$14:$G$373,'Schedule'!$K$14:$K$373,"&lt;="&amp;A29)))</f>
        <v/>
      </c>
    </row>
    <row r="30" spans="1:6" x14ac:dyDescent="0.25">
      <c r="A30" s="3" t="str">
        <f>IF(A29="","",IF(A29&gt;=YEAR('Schedule'!$H$9),"",A29+1))</f>
        <v/>
      </c>
      <c r="B30" s="12" t="str">
        <f>IF(A30="","",COUNTIF('Schedule'!$K$14:$K$373,A30))</f>
        <v/>
      </c>
      <c r="C30" s="8" t="str">
        <f>IF(A30="","",SUMIFS('Schedule'!$E$14:$E$373,'Schedule'!$K$14:$K$373,A30))</f>
        <v/>
      </c>
      <c r="D30" s="8" t="str">
        <f>IF(A30="","",SUMIFS('Schedule'!$F$14:$F$373,'Schedule'!$K$14:$K$373,A30))</f>
        <v/>
      </c>
      <c r="E30" s="8" t="str">
        <f>IF(A30="","",SUMIFS('Schedule'!$G$14:$G$373,'Schedule'!$K$14:$K$373,A30))</f>
        <v/>
      </c>
      <c r="F30" s="8" t="str">
        <f>IF(A30="","",MAX(0,'Schedule'!$C$4-SUMIFS('Schedule'!$F$14:$F$373,'Schedule'!$K$14:$K$373,"&lt;="&amp;A30)-SUMIFS('Schedule'!$G$14:$G$373,'Schedule'!$K$14:$K$373,"&lt;="&amp;A30)))</f>
        <v/>
      </c>
    </row>
    <row r="31" spans="1:6" x14ac:dyDescent="0.25">
      <c r="A31" s="3" t="str">
        <f>IF(A30="","",IF(A30&gt;=YEAR('Schedule'!$H$9),"",A30+1))</f>
        <v/>
      </c>
      <c r="B31" s="12" t="str">
        <f>IF(A31="","",COUNTIF('Schedule'!$K$14:$K$373,A31))</f>
        <v/>
      </c>
      <c r="C31" s="8" t="str">
        <f>IF(A31="","",SUMIFS('Schedule'!$E$14:$E$373,'Schedule'!$K$14:$K$373,A31))</f>
        <v/>
      </c>
      <c r="D31" s="8" t="str">
        <f>IF(A31="","",SUMIFS('Schedule'!$F$14:$F$373,'Schedule'!$K$14:$K$373,A31))</f>
        <v/>
      </c>
      <c r="E31" s="8" t="str">
        <f>IF(A31="","",SUMIFS('Schedule'!$G$14:$G$373,'Schedule'!$K$14:$K$373,A31))</f>
        <v/>
      </c>
      <c r="F31" s="8" t="str">
        <f>IF(A31="","",MAX(0,'Schedule'!$C$4-SUMIFS('Schedule'!$F$14:$F$373,'Schedule'!$K$14:$K$373,"&lt;="&amp;A31)-SUMIFS('Schedule'!$G$14:$G$373,'Schedule'!$K$14:$K$373,"&lt;="&amp;A31)))</f>
        <v/>
      </c>
    </row>
    <row r="32" spans="1:6" x14ac:dyDescent="0.25">
      <c r="A32" s="3" t="str">
        <f>IF(A31="","",IF(A31&gt;=YEAR('Schedule'!$H$9),"",A31+1))</f>
        <v/>
      </c>
      <c r="B32" s="12" t="str">
        <f>IF(A32="","",COUNTIF('Schedule'!$K$14:$K$373,A32))</f>
        <v/>
      </c>
      <c r="C32" s="8" t="str">
        <f>IF(A32="","",SUMIFS('Schedule'!$E$14:$E$373,'Schedule'!$K$14:$K$373,A32))</f>
        <v/>
      </c>
      <c r="D32" s="8" t="str">
        <f>IF(A32="","",SUMIFS('Schedule'!$F$14:$F$373,'Schedule'!$K$14:$K$373,A32))</f>
        <v/>
      </c>
      <c r="E32" s="8" t="str">
        <f>IF(A32="","",SUMIFS('Schedule'!$G$14:$G$373,'Schedule'!$K$14:$K$373,A32))</f>
        <v/>
      </c>
      <c r="F32" s="8" t="str">
        <f>IF(A32="","",MAX(0,'Schedule'!$C$4-SUMIFS('Schedule'!$F$14:$F$373,'Schedule'!$K$14:$K$373,"&lt;="&amp;A32)-SUMIFS('Schedule'!$G$14:$G$373,'Schedule'!$K$14:$K$373,"&lt;="&amp;A32)))</f>
        <v/>
      </c>
    </row>
    <row r="33" spans="1:6" x14ac:dyDescent="0.25">
      <c r="A33" s="3" t="str">
        <f>IF(A32="","",IF(A32&gt;=YEAR('Schedule'!$H$9),"",A32+1))</f>
        <v/>
      </c>
      <c r="B33" s="12" t="str">
        <f>IF(A33="","",COUNTIF('Schedule'!$K$14:$K$373,A33))</f>
        <v/>
      </c>
      <c r="C33" s="8" t="str">
        <f>IF(A33="","",SUMIFS('Schedule'!$E$14:$E$373,'Schedule'!$K$14:$K$373,A33))</f>
        <v/>
      </c>
      <c r="D33" s="8" t="str">
        <f>IF(A33="","",SUMIFS('Schedule'!$F$14:$F$373,'Schedule'!$K$14:$K$373,A33))</f>
        <v/>
      </c>
      <c r="E33" s="8" t="str">
        <f>IF(A33="","",SUMIFS('Schedule'!$G$14:$G$373,'Schedule'!$K$14:$K$373,A33))</f>
        <v/>
      </c>
      <c r="F33" s="8" t="str">
        <f>IF(A33="","",MAX(0,'Schedule'!$C$4-SUMIFS('Schedule'!$F$14:$F$373,'Schedule'!$K$14:$K$373,"&lt;="&amp;A33)-SUMIFS('Schedule'!$G$14:$G$373,'Schedule'!$K$14:$K$373,"&lt;="&amp;A33)))</f>
        <v/>
      </c>
    </row>
    <row r="34" spans="1:6" x14ac:dyDescent="0.25">
      <c r="A34" s="3" t="str">
        <f>IF(A33="","",IF(A33&gt;=YEAR('Schedule'!$H$9),"",A33+1))</f>
        <v/>
      </c>
      <c r="B34" s="12" t="str">
        <f>IF(A34="","",COUNTIF('Schedule'!$K$14:$K$373,A34))</f>
        <v/>
      </c>
      <c r="C34" s="8" t="str">
        <f>IF(A34="","",SUMIFS('Schedule'!$E$14:$E$373,'Schedule'!$K$14:$K$373,A34))</f>
        <v/>
      </c>
      <c r="D34" s="8" t="str">
        <f>IF(A34="","",SUMIFS('Schedule'!$F$14:$F$373,'Schedule'!$K$14:$K$373,A34))</f>
        <v/>
      </c>
      <c r="E34" s="8" t="str">
        <f>IF(A34="","",SUMIFS('Schedule'!$G$14:$G$373,'Schedule'!$K$14:$K$373,A34))</f>
        <v/>
      </c>
      <c r="F34" s="8" t="str">
        <f>IF(A34="","",MAX(0,'Schedule'!$C$4-SUMIFS('Schedule'!$F$14:$F$373,'Schedule'!$K$14:$K$373,"&lt;="&amp;A34)-SUMIFS('Schedule'!$G$14:$G$373,'Schedule'!$K$14:$K$373,"&lt;="&amp;A34)))</f>
        <v/>
      </c>
    </row>
    <row r="35" spans="1:6" x14ac:dyDescent="0.25">
      <c r="A35" s="14" t="s">
        <v>37</v>
      </c>
      <c r="B35" s="15">
        <f>SUM(B4:B34)</f>
        <v>130</v>
      </c>
      <c r="C35" s="5">
        <f>SUM(C4:C34)</f>
        <v>4759413.78</v>
      </c>
      <c r="D35" s="5">
        <f>SUM(D4:D34)</f>
        <v>4000000</v>
      </c>
      <c r="E35" s="5">
        <f>SUM(E4:E34)</f>
        <v>500000</v>
      </c>
      <c r="F35" s="14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Schedule</vt:lpstr>
      <vt:lpstr>No prepayments</vt:lpstr>
      <vt:lpstr>By year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Amortiva</dc:creator>
  <dc:title>Loan repayment schedule</dc:title>
  <dc:subject/>
  <dc:description/>
  <cp:keywords/>
  <cp:category/>
  <cp:lastModifiedBy>Amortiva</cp:lastModifiedBy>
  <dcterms:created xsi:type="dcterms:W3CDTF">2026-01-01T00:00:00Z</dcterms:created>
  <dcterms:modified xsi:type="dcterms:W3CDTF">2026-01-01T00:00:00Z</dcterms:modified>
</cp:coreProperties>
</file>