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Register" state="visible" r:id="rId5"/>
    <sheet sheetId="3" name="By item" state="visible" r:id="rId6"/>
    <sheet sheetId="4" name="By week" state="visible" r:id="rId7"/>
  </sheets>
  <calcPr calcId="171027" fullCalcOnLoad="1"/>
</workbook>
</file>

<file path=xl/sharedStrings.xml><?xml version="1.0" encoding="utf-8"?>
<sst xmlns="http://schemas.openxmlformats.org/spreadsheetml/2006/main" count="157" uniqueCount="65">
  <si>
    <t>Payment calendar</t>
  </si>
  <si>
    <t>Yellow cells are yours, formulas compute the rest.</t>
  </si>
  <si>
    <t>Period starts</t>
  </si>
  <si>
    <t>Receipts in the period</t>
  </si>
  <si>
    <t>Opening balance</t>
  </si>
  <si>
    <t>Payments in the period</t>
  </si>
  <si>
    <t>Reserve to keep</t>
  </si>
  <si>
    <t>Closing balance</t>
  </si>
  <si>
    <t>Lowest balance</t>
  </si>
  <si>
    <t>On</t>
  </si>
  <si>
    <t>Days in a cash gap</t>
  </si>
  <si>
    <t>To raise to keep the reserve</t>
  </si>
  <si>
    <t>Date</t>
  </si>
  <si>
    <t>Day</t>
  </si>
  <si>
    <t>Opening</t>
  </si>
  <si>
    <t>Receipts</t>
  </si>
  <si>
    <t>Payments</t>
  </si>
  <si>
    <t>Net flow</t>
  </si>
  <si>
    <t>Closing</t>
  </si>
  <si>
    <t>Signal</t>
  </si>
  <si>
    <t>Register of receipts and payments</t>
  </si>
  <si>
    <t>One row per expected movement of money. Items come from the list on the By item sheet.</t>
  </si>
  <si>
    <t>Kind</t>
  </si>
  <si>
    <t>Item</t>
  </si>
  <si>
    <t>Counterparty</t>
  </si>
  <si>
    <t>Amount</t>
  </si>
  <si>
    <t>Status</t>
  </si>
  <si>
    <t>Note</t>
  </si>
  <si>
    <t>Payment</t>
  </si>
  <si>
    <t>Rent</t>
  </si>
  <si>
    <t>Meridian Business Centre</t>
  </si>
  <si>
    <t>Paid</t>
  </si>
  <si>
    <t>Receipt</t>
  </si>
  <si>
    <t>Customer payments</t>
  </si>
  <si>
    <t>Vector LLC</t>
  </si>
  <si>
    <t>Marketing</t>
  </si>
  <si>
    <t>Search ads</t>
  </si>
  <si>
    <t>Telecom and software</t>
  </si>
  <si>
    <t>Telecom and cloud</t>
  </si>
  <si>
    <t>Suppliers</t>
  </si>
  <si>
    <t>Snabkomplekt LLC</t>
  </si>
  <si>
    <t>Planned</t>
  </si>
  <si>
    <t>Sokolov, sole trader</t>
  </si>
  <si>
    <t>Payroll</t>
  </si>
  <si>
    <t>Payroll advance</t>
  </si>
  <si>
    <t>Techprom LLC</t>
  </si>
  <si>
    <t>Utilities</t>
  </si>
  <si>
    <t>Electricity</t>
  </si>
  <si>
    <t>Loans and leasing</t>
  </si>
  <si>
    <t>Bank loan</t>
  </si>
  <si>
    <t>Altair LLC</t>
  </si>
  <si>
    <t>Other receipts</t>
  </si>
  <si>
    <t>Supplier refund</t>
  </si>
  <si>
    <t>Taxes</t>
  </si>
  <si>
    <t>Tax office</t>
  </si>
  <si>
    <t>Receipts and payments by item</t>
  </si>
  <si>
    <t>The list of items is yours — the Register offers it. Amounts are for the calendar period.</t>
  </si>
  <si>
    <t>Share</t>
  </si>
  <si>
    <t>Already paid</t>
  </si>
  <si>
    <t>Not yet settled</t>
  </si>
  <si>
    <t>Total</t>
  </si>
  <si>
    <t>The period by week</t>
  </si>
  <si>
    <t>The same six weeks of the calendar, seven days at a time.</t>
  </si>
  <si>
    <t>From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</si>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</sst>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\ &quot;₽&quot;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5" fontId="3" fillId="0" borderId="0" xfId="0" applyNumberFormat="1" applyFont="1"/>
    <xf numFmtId="165" fontId="3" fillId="2" borderId="1" xfId="0" applyNumberFormat="1" applyFont="1" applyFill="1" applyBorder="1"/>
    <xf numFmtId="165" fontId="4" fillId="3" borderId="2" xfId="0" applyNumberFormat="1" applyFont="1" applyFill="1" applyBorder="1"/>
    <xf numFmtId="164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0" fontId="3" fillId="2" borderId="1" xfId="0" applyFont="1" applyFill="1" applyBorder="1"/>
    <xf numFmtId="10" fontId="3" fillId="0" borderId="0" xfId="0" applyNumberFormat="1" applyFont="1"/>
    <xf numFmtId="0" fontId="4" fillId="3" borderId="2" xfId="0" applyFont="1" applyFill="1" applyBorder="1"/>
  </cellXfs>
  <cellStyles count="1">
    <cellStyle name="Normal" xfId="0" builtinId="0"/>
  </cellStyles>
  <dxfs count="4"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3" width="18" customWidth="1"/>
    <col min="4" max="6" width="17" customWidth="1"/>
    <col min="7" max="8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46296</v>
      </c>
      <c r="E4" s="3" t="s">
        <v>3</v>
      </c>
      <c r="H4" s="5">
        <f>SUM(D13:D54)</f>
        <v>1288500</v>
      </c>
    </row>
    <row r="5" spans="1:8" x14ac:dyDescent="0.25">
      <c r="A5" s="3" t="s">
        <v>4</v>
      </c>
      <c r="C5" s="6">
        <v>250000</v>
      </c>
      <c r="E5" s="3" t="s">
        <v>5</v>
      </c>
      <c r="H5" s="5">
        <f>SUM(E13:E54)</f>
        <v>1505300</v>
      </c>
    </row>
    <row r="6" spans="1:8" x14ac:dyDescent="0.25">
      <c r="A6" s="3" t="s">
        <v>6</v>
      </c>
      <c r="C6" s="6">
        <v>100000</v>
      </c>
      <c r="E6" s="3" t="s">
        <v>7</v>
      </c>
      <c r="H6" s="7">
        <f>G54</f>
        <v>33200</v>
      </c>
    </row>
    <row r="7" spans="5:8" x14ac:dyDescent="0.25">
      <c r="E7" s="3" t="s">
        <v>8</v>
      </c>
      <c r="H7" s="7">
        <f>MIN($G$13:$G$54)</f>
        <v>-181800</v>
      </c>
    </row>
    <row r="8" spans="5:8" x14ac:dyDescent="0.25">
      <c r="E8" s="3" t="s">
        <v>9</v>
      </c>
      <c r="H8" s="8">
        <f>INDEX($A$13:$A$54,MATCH(H7,$G$13:$G$54,0))</f>
        <v>46323</v>
      </c>
    </row>
    <row r="9" spans="5:8" x14ac:dyDescent="0.25">
      <c r="E9" s="3" t="s">
        <v>10</v>
      </c>
      <c r="H9" s="9">
        <f>COUNTIF($G$13:$G$54,"&lt;0")</f>
        <v>9</v>
      </c>
    </row>
    <row r="10" spans="5:8" x14ac:dyDescent="0.25">
      <c r="E10" s="3" t="s">
        <v>11</v>
      </c>
      <c r="H10" s="7">
        <f>MAX(0,C6-H7)</f>
        <v>281800</v>
      </c>
    </row>
    <row r="12" spans="1:8" x14ac:dyDescent="0.25">
      <c r="A12" s="10" t="s">
        <v>12</v>
      </c>
      <c r="B12" s="10" t="s">
        <v>13</v>
      </c>
      <c r="C12" s="10" t="s">
        <v>14</v>
      </c>
      <c r="D12" s="10" t="s">
        <v>15</v>
      </c>
      <c r="E12" s="10" t="s">
        <v>16</v>
      </c>
      <c r="F12" s="10" t="s">
        <v>17</v>
      </c>
      <c r="G12" s="10" t="s">
        <v>18</v>
      </c>
      <c r="H12" s="10" t="s">
        <v>19</v>
      </c>
    </row>
    <row r="13" spans="1:8" x14ac:dyDescent="0.25">
      <c r="A13" s="8">
        <f>$C$4</f>
        <v>46296</v>
      </c>
      <c r="B13" s="3" t="str">
        <f>CHOOSE(WEEKDAY(A13,2),"Mon","Tue","Wed","Thu","Fri","Sat","Sun")</f>
        <v>Thu</v>
      </c>
      <c r="C13" s="5">
        <f>$C$5</f>
        <v>250000</v>
      </c>
      <c r="D13" s="5">
        <f>SUMIFS('Register'!$E$4:$E$253,'Register'!$A$4:$A$253,A13,'Register'!$B$4:$B$253,"Receipt")</f>
        <v>0</v>
      </c>
      <c r="E13" s="5">
        <f>SUMIFS('Register'!$E$4:$E$253,'Register'!$A$4:$A$253,A13,'Register'!$B$4:$B$253,"Payment")</f>
        <v>85000</v>
      </c>
      <c r="F13" s="5">
        <f>D13-E13</f>
        <v>-85000</v>
      </c>
      <c r="G13" s="5">
        <f>ROUND(C13+F13,2)</f>
        <v>165000</v>
      </c>
      <c r="H13" s="3" t="str">
        <f>IF(G13&lt;0,"Cash gap",IF(G13&lt;$C$6,"Below reserve",""))</f>
        <v/>
      </c>
    </row>
    <row r="14" spans="1:8" x14ac:dyDescent="0.25">
      <c r="A14" s="8">
        <f>A13+1</f>
        <v>46297</v>
      </c>
      <c r="B14" s="3" t="str">
        <f>CHOOSE(WEEKDAY(A14,2),"Mon","Tue","Wed","Thu","Fri","Sat","Sun")</f>
        <v>Fri</v>
      </c>
      <c r="C14" s="5">
        <f>G13</f>
        <v>165000</v>
      </c>
      <c r="D14" s="5">
        <f>SUMIFS('Register'!$E$4:$E$253,'Register'!$A$4:$A$253,A14,'Register'!$B$4:$B$253,"Receipt")</f>
        <v>180000</v>
      </c>
      <c r="E14" s="5">
        <f>SUMIFS('Register'!$E$4:$E$253,'Register'!$A$4:$A$253,A14,'Register'!$B$4:$B$253,"Payment")</f>
        <v>0</v>
      </c>
      <c r="F14" s="5">
        <f>D14-E14</f>
        <v>180000</v>
      </c>
      <c r="G14" s="5">
        <f>ROUND(C14+F14,2)</f>
        <v>345000</v>
      </c>
      <c r="H14" s="3" t="str">
        <f>IF(G14&lt;0,"Cash gap",IF(G14&lt;$C$6,"Below reserve",""))</f>
        <v/>
      </c>
    </row>
    <row r="15" spans="1:8" x14ac:dyDescent="0.25">
      <c r="A15" s="8">
        <f>A14+1</f>
        <v>46298</v>
      </c>
      <c r="B15" s="3" t="str">
        <f>CHOOSE(WEEKDAY(A15,2),"Mon","Tue","Wed","Thu","Fri","Sat","Sun")</f>
        <v>Sat</v>
      </c>
      <c r="C15" s="5">
        <f>G14</f>
        <v>345000</v>
      </c>
      <c r="D15" s="5">
        <f>SUMIFS('Register'!$E$4:$E$253,'Register'!$A$4:$A$253,A15,'Register'!$B$4:$B$253,"Receipt")</f>
        <v>0</v>
      </c>
      <c r="E15" s="5">
        <f>SUMIFS('Register'!$E$4:$E$253,'Register'!$A$4:$A$253,A15,'Register'!$B$4:$B$253,"Payment")</f>
        <v>35000</v>
      </c>
      <c r="F15" s="5">
        <f>D15-E15</f>
        <v>-35000</v>
      </c>
      <c r="G15" s="5">
        <f>ROUND(C15+F15,2)</f>
        <v>310000</v>
      </c>
      <c r="H15" s="3" t="str">
        <f>IF(G15&lt;0,"Cash gap",IF(G15&lt;$C$6,"Below reserve",""))</f>
        <v/>
      </c>
    </row>
    <row r="16" spans="1:8" x14ac:dyDescent="0.25">
      <c r="A16" s="8">
        <f>A15+1</f>
        <v>46299</v>
      </c>
      <c r="B16" s="3" t="str">
        <f>CHOOSE(WEEKDAY(A16,2),"Mon","Tue","Wed","Thu","Fri","Sat","Sun")</f>
        <v>Sun</v>
      </c>
      <c r="C16" s="5">
        <f>G15</f>
        <v>310000</v>
      </c>
      <c r="D16" s="5">
        <f>SUMIFS('Register'!$E$4:$E$253,'Register'!$A$4:$A$253,A16,'Register'!$B$4:$B$253,"Receipt")</f>
        <v>0</v>
      </c>
      <c r="E16" s="5">
        <f>SUMIFS('Register'!$E$4:$E$253,'Register'!$A$4:$A$253,A16,'Register'!$B$4:$B$253,"Payment")</f>
        <v>0</v>
      </c>
      <c r="F16" s="5">
        <f>D16-E16</f>
        <v>0</v>
      </c>
      <c r="G16" s="5">
        <f>ROUND(C16+F16,2)</f>
        <v>310000</v>
      </c>
      <c r="H16" s="3" t="str">
        <f>IF(G16&lt;0,"Cash gap",IF(G16&lt;$C$6,"Below reserve",""))</f>
        <v/>
      </c>
    </row>
    <row r="17" spans="1:8" x14ac:dyDescent="0.25">
      <c r="A17" s="8">
        <f>A16+1</f>
        <v>46300</v>
      </c>
      <c r="B17" s="3" t="str">
        <f>CHOOSE(WEEKDAY(A17,2),"Mon","Tue","Wed","Thu","Fri","Sat","Sun")</f>
        <v>Mon</v>
      </c>
      <c r="C17" s="5">
        <f>G16</f>
        <v>310000</v>
      </c>
      <c r="D17" s="5">
        <f>SUMIFS('Register'!$E$4:$E$253,'Register'!$A$4:$A$253,A17,'Register'!$B$4:$B$253,"Receipt")</f>
        <v>0</v>
      </c>
      <c r="E17" s="5">
        <f>SUMIFS('Register'!$E$4:$E$253,'Register'!$A$4:$A$253,A17,'Register'!$B$4:$B$253,"Payment")</f>
        <v>6400</v>
      </c>
      <c r="F17" s="5">
        <f>D17-E17</f>
        <v>-6400</v>
      </c>
      <c r="G17" s="5">
        <f>ROUND(C17+F17,2)</f>
        <v>303600</v>
      </c>
      <c r="H17" s="3" t="str">
        <f>IF(G17&lt;0,"Cash gap",IF(G17&lt;$C$6,"Below reserve",""))</f>
        <v/>
      </c>
    </row>
    <row r="18" spans="1:8" x14ac:dyDescent="0.25">
      <c r="A18" s="8">
        <f>A17+1</f>
        <v>46301</v>
      </c>
      <c r="B18" s="3" t="str">
        <f>CHOOSE(WEEKDAY(A18,2),"Mon","Tue","Wed","Thu","Fri","Sat","Sun")</f>
        <v>Tue</v>
      </c>
      <c r="C18" s="5">
        <f>G17</f>
        <v>303600</v>
      </c>
      <c r="D18" s="5">
        <f>SUMIFS('Register'!$E$4:$E$253,'Register'!$A$4:$A$253,A18,'Register'!$B$4:$B$253,"Receipt")</f>
        <v>0</v>
      </c>
      <c r="E18" s="5">
        <f>SUMIFS('Register'!$E$4:$E$253,'Register'!$A$4:$A$253,A18,'Register'!$B$4:$B$253,"Payment")</f>
        <v>130000</v>
      </c>
      <c r="F18" s="5">
        <f>D18-E18</f>
        <v>-130000</v>
      </c>
      <c r="G18" s="5">
        <f>ROUND(C18+F18,2)</f>
        <v>173600</v>
      </c>
      <c r="H18" s="3" t="str">
        <f>IF(G18&lt;0,"Cash gap",IF(G18&lt;$C$6,"Below reserve",""))</f>
        <v/>
      </c>
    </row>
    <row r="19" spans="1:8" x14ac:dyDescent="0.25">
      <c r="A19" s="8">
        <f>A18+1</f>
        <v>46302</v>
      </c>
      <c r="B19" s="3" t="str">
        <f>CHOOSE(WEEKDAY(A19,2),"Mon","Tue","Wed","Thu","Fri","Sat","Sun")</f>
        <v>Wed</v>
      </c>
      <c r="C19" s="5">
        <f>G18</f>
        <v>173600</v>
      </c>
      <c r="D19" s="5">
        <f>SUMIFS('Register'!$E$4:$E$253,'Register'!$A$4:$A$253,A19,'Register'!$B$4:$B$253,"Receipt")</f>
        <v>0</v>
      </c>
      <c r="E19" s="5">
        <f>SUMIFS('Register'!$E$4:$E$253,'Register'!$A$4:$A$253,A19,'Register'!$B$4:$B$253,"Payment")</f>
        <v>0</v>
      </c>
      <c r="F19" s="5">
        <f>D19-E19</f>
        <v>0</v>
      </c>
      <c r="G19" s="5">
        <f>ROUND(C19+F19,2)</f>
        <v>173600</v>
      </c>
      <c r="H19" s="3" t="str">
        <f>IF(G19&lt;0,"Cash gap",IF(G19&lt;$C$6,"Below reserve",""))</f>
        <v/>
      </c>
    </row>
    <row r="20" spans="1:8" x14ac:dyDescent="0.25">
      <c r="A20" s="8">
        <f>A19+1</f>
        <v>46303</v>
      </c>
      <c r="B20" s="3" t="str">
        <f>CHOOSE(WEEKDAY(A20,2),"Mon","Tue","Wed","Thu","Fri","Sat","Sun")</f>
        <v>Thu</v>
      </c>
      <c r="C20" s="5">
        <f>G19</f>
        <v>173600</v>
      </c>
      <c r="D20" s="5">
        <f>SUMIFS('Register'!$E$4:$E$253,'Register'!$A$4:$A$253,A20,'Register'!$B$4:$B$253,"Receipt")</f>
        <v>95000</v>
      </c>
      <c r="E20" s="5">
        <f>SUMIFS('Register'!$E$4:$E$253,'Register'!$A$4:$A$253,A20,'Register'!$B$4:$B$253,"Payment")</f>
        <v>0</v>
      </c>
      <c r="F20" s="5">
        <f>D20-E20</f>
        <v>95000</v>
      </c>
      <c r="G20" s="5">
        <f>ROUND(C20+F20,2)</f>
        <v>268600</v>
      </c>
      <c r="H20" s="3" t="str">
        <f>IF(G20&lt;0,"Cash gap",IF(G20&lt;$C$6,"Below reserve",""))</f>
        <v/>
      </c>
    </row>
    <row r="21" spans="1:8" x14ac:dyDescent="0.25">
      <c r="A21" s="8">
        <f>A20+1</f>
        <v>46304</v>
      </c>
      <c r="B21" s="3" t="str">
        <f>CHOOSE(WEEKDAY(A21,2),"Mon","Tue","Wed","Thu","Fri","Sat","Sun")</f>
        <v>Fri</v>
      </c>
      <c r="C21" s="5">
        <f>G20</f>
        <v>268600</v>
      </c>
      <c r="D21" s="5">
        <f>SUMIFS('Register'!$E$4:$E$253,'Register'!$A$4:$A$253,A21,'Register'!$B$4:$B$253,"Receipt")</f>
        <v>0</v>
      </c>
      <c r="E21" s="5">
        <f>SUMIFS('Register'!$E$4:$E$253,'Register'!$A$4:$A$253,A21,'Register'!$B$4:$B$253,"Payment")</f>
        <v>160000</v>
      </c>
      <c r="F21" s="5">
        <f>D21-E21</f>
        <v>-160000</v>
      </c>
      <c r="G21" s="5">
        <f>ROUND(C21+F21,2)</f>
        <v>108600</v>
      </c>
      <c r="H21" s="3" t="str">
        <f>IF(G21&lt;0,"Cash gap",IF(G21&lt;$C$6,"Below reserve",""))</f>
        <v/>
      </c>
    </row>
    <row r="22" spans="1:8" x14ac:dyDescent="0.25">
      <c r="A22" s="8">
        <f>A21+1</f>
        <v>46305</v>
      </c>
      <c r="B22" s="3" t="str">
        <f>CHOOSE(WEEKDAY(A22,2),"Mon","Tue","Wed","Thu","Fri","Sat","Sun")</f>
        <v>Sat</v>
      </c>
      <c r="C22" s="5">
        <f>G21</f>
        <v>108600</v>
      </c>
      <c r="D22" s="5">
        <f>SUMIFS('Register'!$E$4:$E$253,'Register'!$A$4:$A$253,A22,'Register'!$B$4:$B$253,"Receipt")</f>
        <v>0</v>
      </c>
      <c r="E22" s="5">
        <f>SUMIFS('Register'!$E$4:$E$253,'Register'!$A$4:$A$253,A22,'Register'!$B$4:$B$253,"Payment")</f>
        <v>0</v>
      </c>
      <c r="F22" s="5">
        <f>D22-E22</f>
        <v>0</v>
      </c>
      <c r="G22" s="5">
        <f>ROUND(C22+F22,2)</f>
        <v>108600</v>
      </c>
      <c r="H22" s="3" t="str">
        <f>IF(G22&lt;0,"Cash gap",IF(G22&lt;$C$6,"Below reserve",""))</f>
        <v/>
      </c>
    </row>
    <row r="23" spans="1:8" x14ac:dyDescent="0.25">
      <c r="A23" s="8">
        <f>A22+1</f>
        <v>46306</v>
      </c>
      <c r="B23" s="3" t="str">
        <f>CHOOSE(WEEKDAY(A23,2),"Mon","Tue","Wed","Thu","Fri","Sat","Sun")</f>
        <v>Sun</v>
      </c>
      <c r="C23" s="5">
        <f>G22</f>
        <v>108600</v>
      </c>
      <c r="D23" s="5">
        <f>SUMIFS('Register'!$E$4:$E$253,'Register'!$A$4:$A$253,A23,'Register'!$B$4:$B$253,"Receipt")</f>
        <v>0</v>
      </c>
      <c r="E23" s="5">
        <f>SUMIFS('Register'!$E$4:$E$253,'Register'!$A$4:$A$253,A23,'Register'!$B$4:$B$253,"Payment")</f>
        <v>0</v>
      </c>
      <c r="F23" s="5">
        <f>D23-E23</f>
        <v>0</v>
      </c>
      <c r="G23" s="5">
        <f>ROUND(C23+F23,2)</f>
        <v>108600</v>
      </c>
      <c r="H23" s="3" t="str">
        <f>IF(G23&lt;0,"Cash gap",IF(G23&lt;$C$6,"Below reserve",""))</f>
        <v/>
      </c>
    </row>
    <row r="24" spans="1:8" x14ac:dyDescent="0.25">
      <c r="A24" s="8">
        <f>A23+1</f>
        <v>46307</v>
      </c>
      <c r="B24" s="3" t="str">
        <f>CHOOSE(WEEKDAY(A24,2),"Mon","Tue","Wed","Thu","Fri","Sat","Sun")</f>
        <v>Mon</v>
      </c>
      <c r="C24" s="5">
        <f>G23</f>
        <v>108600</v>
      </c>
      <c r="D24" s="5">
        <f>SUMIFS('Register'!$E$4:$E$253,'Register'!$A$4:$A$253,A24,'Register'!$B$4:$B$253,"Receipt")</f>
        <v>0</v>
      </c>
      <c r="E24" s="5">
        <f>SUMIFS('Register'!$E$4:$E$253,'Register'!$A$4:$A$253,A24,'Register'!$B$4:$B$253,"Payment")</f>
        <v>115000</v>
      </c>
      <c r="F24" s="5">
        <f>D24-E24</f>
        <v>-115000</v>
      </c>
      <c r="G24" s="5">
        <f>ROUND(C24+F24,2)</f>
        <v>-6400</v>
      </c>
      <c r="H24" s="3" t="str">
        <f>IF(G24&lt;0,"Cash gap",IF(G24&lt;$C$6,"Below reserve",""))</f>
        <v>Cash gap</v>
      </c>
    </row>
    <row r="25" spans="1:8" x14ac:dyDescent="0.25">
      <c r="A25" s="8">
        <f>A24+1</f>
        <v>46308</v>
      </c>
      <c r="B25" s="3" t="str">
        <f>CHOOSE(WEEKDAY(A25,2),"Mon","Tue","Wed","Thu","Fri","Sat","Sun")</f>
        <v>Tue</v>
      </c>
      <c r="C25" s="5">
        <f>G24</f>
        <v>-6400</v>
      </c>
      <c r="D25" s="5">
        <f>SUMIFS('Register'!$E$4:$E$253,'Register'!$A$4:$A$253,A25,'Register'!$B$4:$B$253,"Receipt")</f>
        <v>0</v>
      </c>
      <c r="E25" s="5">
        <f>SUMIFS('Register'!$E$4:$E$253,'Register'!$A$4:$A$253,A25,'Register'!$B$4:$B$253,"Payment")</f>
        <v>12400</v>
      </c>
      <c r="F25" s="5">
        <f>D25-E25</f>
        <v>-12400</v>
      </c>
      <c r="G25" s="5">
        <f>ROUND(C25+F25,2)</f>
        <v>-18800</v>
      </c>
      <c r="H25" s="3" t="str">
        <f>IF(G25&lt;0,"Cash gap",IF(G25&lt;$C$6,"Below reserve",""))</f>
        <v>Cash gap</v>
      </c>
    </row>
    <row r="26" spans="1:8" x14ac:dyDescent="0.25">
      <c r="A26" s="8">
        <f>A25+1</f>
        <v>46309</v>
      </c>
      <c r="B26" s="3" t="str">
        <f>CHOOSE(WEEKDAY(A26,2),"Mon","Tue","Wed","Thu","Fri","Sat","Sun")</f>
        <v>Wed</v>
      </c>
      <c r="C26" s="5">
        <f>G25</f>
        <v>-18800</v>
      </c>
      <c r="D26" s="5">
        <f>SUMIFS('Register'!$E$4:$E$253,'Register'!$A$4:$A$253,A26,'Register'!$B$4:$B$253,"Receipt")</f>
        <v>0</v>
      </c>
      <c r="E26" s="5">
        <f>SUMIFS('Register'!$E$4:$E$253,'Register'!$A$4:$A$253,A26,'Register'!$B$4:$B$253,"Payment")</f>
        <v>0</v>
      </c>
      <c r="F26" s="5">
        <f>D26-E26</f>
        <v>0</v>
      </c>
      <c r="G26" s="5">
        <f>ROUND(C26+F26,2)</f>
        <v>-18800</v>
      </c>
      <c r="H26" s="3" t="str">
        <f>IF(G26&lt;0,"Cash gap",IF(G26&lt;$C$6,"Below reserve",""))</f>
        <v>Cash gap</v>
      </c>
    </row>
    <row r="27" spans="1:8" x14ac:dyDescent="0.25">
      <c r="A27" s="8">
        <f>A26+1</f>
        <v>46310</v>
      </c>
      <c r="B27" s="3" t="str">
        <f>CHOOSE(WEEKDAY(A27,2),"Mon","Tue","Wed","Thu","Fri","Sat","Sun")</f>
        <v>Thu</v>
      </c>
      <c r="C27" s="5">
        <f>G26</f>
        <v>-18800</v>
      </c>
      <c r="D27" s="5">
        <f>SUMIFS('Register'!$E$4:$E$253,'Register'!$A$4:$A$253,A27,'Register'!$B$4:$B$253,"Receipt")</f>
        <v>0</v>
      </c>
      <c r="E27" s="5">
        <f>SUMIFS('Register'!$E$4:$E$253,'Register'!$A$4:$A$253,A27,'Register'!$B$4:$B$253,"Payment")</f>
        <v>42500</v>
      </c>
      <c r="F27" s="5">
        <f>D27-E27</f>
        <v>-42500</v>
      </c>
      <c r="G27" s="5">
        <f>ROUND(C27+F27,2)</f>
        <v>-61300</v>
      </c>
      <c r="H27" s="3" t="str">
        <f>IF(G27&lt;0,"Cash gap",IF(G27&lt;$C$6,"Below reserve",""))</f>
        <v>Cash gap</v>
      </c>
    </row>
    <row r="28" spans="1:8" x14ac:dyDescent="0.25">
      <c r="A28" s="8">
        <f>A27+1</f>
        <v>46311</v>
      </c>
      <c r="B28" s="3" t="str">
        <f>CHOOSE(WEEKDAY(A28,2),"Mon","Tue","Wed","Thu","Fri","Sat","Sun")</f>
        <v>Fri</v>
      </c>
      <c r="C28" s="5">
        <f>G27</f>
        <v>-61300</v>
      </c>
      <c r="D28" s="5">
        <f>SUMIFS('Register'!$E$4:$E$253,'Register'!$A$4:$A$253,A28,'Register'!$B$4:$B$253,"Receipt")</f>
        <v>240000</v>
      </c>
      <c r="E28" s="5">
        <f>SUMIFS('Register'!$E$4:$E$253,'Register'!$A$4:$A$253,A28,'Register'!$B$4:$B$253,"Payment")</f>
        <v>0</v>
      </c>
      <c r="F28" s="5">
        <f>D28-E28</f>
        <v>240000</v>
      </c>
      <c r="G28" s="5">
        <f>ROUND(C28+F28,2)</f>
        <v>178700</v>
      </c>
      <c r="H28" s="3" t="str">
        <f>IF(G28&lt;0,"Cash gap",IF(G28&lt;$C$6,"Below reserve",""))</f>
        <v/>
      </c>
    </row>
    <row r="29" spans="1:8" x14ac:dyDescent="0.25">
      <c r="A29" s="8">
        <f>A28+1</f>
        <v>46312</v>
      </c>
      <c r="B29" s="3" t="str">
        <f>CHOOSE(WEEKDAY(A29,2),"Mon","Tue","Wed","Thu","Fri","Sat","Sun")</f>
        <v>Sat</v>
      </c>
      <c r="C29" s="5">
        <f>G28</f>
        <v>178700</v>
      </c>
      <c r="D29" s="5">
        <f>SUMIFS('Register'!$E$4:$E$253,'Register'!$A$4:$A$253,A29,'Register'!$B$4:$B$253,"Receipt")</f>
        <v>0</v>
      </c>
      <c r="E29" s="5">
        <f>SUMIFS('Register'!$E$4:$E$253,'Register'!$A$4:$A$253,A29,'Register'!$B$4:$B$253,"Payment")</f>
        <v>0</v>
      </c>
      <c r="F29" s="5">
        <f>D29-E29</f>
        <v>0</v>
      </c>
      <c r="G29" s="5">
        <f>ROUND(C29+F29,2)</f>
        <v>178700</v>
      </c>
      <c r="H29" s="3" t="str">
        <f>IF(G29&lt;0,"Cash gap",IF(G29&lt;$C$6,"Below reserve",""))</f>
        <v/>
      </c>
    </row>
    <row r="30" spans="1:8" x14ac:dyDescent="0.25">
      <c r="A30" s="8">
        <f>A29+1</f>
        <v>46313</v>
      </c>
      <c r="B30" s="3" t="str">
        <f>CHOOSE(WEEKDAY(A30,2),"Mon","Tue","Wed","Thu","Fri","Sat","Sun")</f>
        <v>Sun</v>
      </c>
      <c r="C30" s="5">
        <f>G29</f>
        <v>178700</v>
      </c>
      <c r="D30" s="5">
        <f>SUMIFS('Register'!$E$4:$E$253,'Register'!$A$4:$A$253,A30,'Register'!$B$4:$B$253,"Receipt")</f>
        <v>0</v>
      </c>
      <c r="E30" s="5">
        <f>SUMIFS('Register'!$E$4:$E$253,'Register'!$A$4:$A$253,A30,'Register'!$B$4:$B$253,"Payment")</f>
        <v>0</v>
      </c>
      <c r="F30" s="5">
        <f>D30-E30</f>
        <v>0</v>
      </c>
      <c r="G30" s="5">
        <f>ROUND(C30+F30,2)</f>
        <v>178700</v>
      </c>
      <c r="H30" s="3" t="str">
        <f>IF(G30&lt;0,"Cash gap",IF(G30&lt;$C$6,"Below reserve",""))</f>
        <v/>
      </c>
    </row>
    <row r="31" spans="1:8" x14ac:dyDescent="0.25">
      <c r="A31" s="8">
        <f>A30+1</f>
        <v>46314</v>
      </c>
      <c r="B31" s="3" t="str">
        <f>CHOOSE(WEEKDAY(A31,2),"Mon","Tue","Wed","Thu","Fri","Sat","Sun")</f>
        <v>Mon</v>
      </c>
      <c r="C31" s="5">
        <f>G30</f>
        <v>178700</v>
      </c>
      <c r="D31" s="5">
        <f>SUMIFS('Register'!$E$4:$E$253,'Register'!$A$4:$A$253,A31,'Register'!$B$4:$B$253,"Receipt")</f>
        <v>0</v>
      </c>
      <c r="E31" s="5">
        <f>SUMIFS('Register'!$E$4:$E$253,'Register'!$A$4:$A$253,A31,'Register'!$B$4:$B$253,"Payment")</f>
        <v>35000</v>
      </c>
      <c r="F31" s="5">
        <f>D31-E31</f>
        <v>-35000</v>
      </c>
      <c r="G31" s="5">
        <f>ROUND(C31+F31,2)</f>
        <v>143700</v>
      </c>
      <c r="H31" s="3" t="str">
        <f>IF(G31&lt;0,"Cash gap",IF(G31&lt;$C$6,"Below reserve",""))</f>
        <v/>
      </c>
    </row>
    <row r="32" spans="1:8" x14ac:dyDescent="0.25">
      <c r="A32" s="8">
        <f>A31+1</f>
        <v>46315</v>
      </c>
      <c r="B32" s="3" t="str">
        <f>CHOOSE(WEEKDAY(A32,2),"Mon","Tue","Wed","Thu","Fri","Sat","Sun")</f>
        <v>Tue</v>
      </c>
      <c r="C32" s="5">
        <f>G31</f>
        <v>143700</v>
      </c>
      <c r="D32" s="5">
        <f>SUMIFS('Register'!$E$4:$E$253,'Register'!$A$4:$A$253,A32,'Register'!$B$4:$B$253,"Receipt")</f>
        <v>120000</v>
      </c>
      <c r="E32" s="5">
        <f>SUMIFS('Register'!$E$4:$E$253,'Register'!$A$4:$A$253,A32,'Register'!$B$4:$B$253,"Payment")</f>
        <v>0</v>
      </c>
      <c r="F32" s="5">
        <f>D32-E32</f>
        <v>120000</v>
      </c>
      <c r="G32" s="5">
        <f>ROUND(C32+F32,2)</f>
        <v>263700</v>
      </c>
      <c r="H32" s="3" t="str">
        <f>IF(G32&lt;0,"Cash gap",IF(G32&lt;$C$6,"Below reserve",""))</f>
        <v/>
      </c>
    </row>
    <row r="33" spans="1:8" x14ac:dyDescent="0.25">
      <c r="A33" s="8">
        <f>A32+1</f>
        <v>46316</v>
      </c>
      <c r="B33" s="3" t="str">
        <f>CHOOSE(WEEKDAY(A33,2),"Mon","Tue","Wed","Thu","Fri","Sat","Sun")</f>
        <v>Wed</v>
      </c>
      <c r="C33" s="5">
        <f>G32</f>
        <v>263700</v>
      </c>
      <c r="D33" s="5">
        <f>SUMIFS('Register'!$E$4:$E$253,'Register'!$A$4:$A$253,A33,'Register'!$B$4:$B$253,"Receipt")</f>
        <v>0</v>
      </c>
      <c r="E33" s="5">
        <f>SUMIFS('Register'!$E$4:$E$253,'Register'!$A$4:$A$253,A33,'Register'!$B$4:$B$253,"Payment")</f>
        <v>0</v>
      </c>
      <c r="F33" s="5">
        <f>D33-E33</f>
        <v>0</v>
      </c>
      <c r="G33" s="5">
        <f>ROUND(C33+F33,2)</f>
        <v>263700</v>
      </c>
      <c r="H33" s="3" t="str">
        <f>IF(G33&lt;0,"Cash gap",IF(G33&lt;$C$6,"Below reserve",""))</f>
        <v/>
      </c>
    </row>
    <row r="34" spans="1:8" x14ac:dyDescent="0.25">
      <c r="A34" s="8">
        <f>A33+1</f>
        <v>46317</v>
      </c>
      <c r="B34" s="3" t="str">
        <f>CHOOSE(WEEKDAY(A34,2),"Mon","Tue","Wed","Thu","Fri","Sat","Sun")</f>
        <v>Thu</v>
      </c>
      <c r="C34" s="5">
        <f>G33</f>
        <v>263700</v>
      </c>
      <c r="D34" s="5">
        <f>SUMIFS('Register'!$E$4:$E$253,'Register'!$A$4:$A$253,A34,'Register'!$B$4:$B$253,"Receipt")</f>
        <v>0</v>
      </c>
      <c r="E34" s="5">
        <f>SUMIFS('Register'!$E$4:$E$253,'Register'!$A$4:$A$253,A34,'Register'!$B$4:$B$253,"Payment")</f>
        <v>98000</v>
      </c>
      <c r="F34" s="5">
        <f>D34-E34</f>
        <v>-98000</v>
      </c>
      <c r="G34" s="5">
        <f>ROUND(C34+F34,2)</f>
        <v>165700</v>
      </c>
      <c r="H34" s="3" t="str">
        <f>IF(G34&lt;0,"Cash gap",IF(G34&lt;$C$6,"Below reserve",""))</f>
        <v/>
      </c>
    </row>
    <row r="35" spans="1:8" x14ac:dyDescent="0.25">
      <c r="A35" s="8">
        <f>A34+1</f>
        <v>46318</v>
      </c>
      <c r="B35" s="3" t="str">
        <f>CHOOSE(WEEKDAY(A35,2),"Mon","Tue","Wed","Thu","Fri","Sat","Sun")</f>
        <v>Fri</v>
      </c>
      <c r="C35" s="5">
        <f>G34</f>
        <v>165700</v>
      </c>
      <c r="D35" s="5">
        <f>SUMIFS('Register'!$E$4:$E$253,'Register'!$A$4:$A$253,A35,'Register'!$B$4:$B$253,"Receipt")</f>
        <v>18500</v>
      </c>
      <c r="E35" s="5">
        <f>SUMIFS('Register'!$E$4:$E$253,'Register'!$A$4:$A$253,A35,'Register'!$B$4:$B$253,"Payment")</f>
        <v>0</v>
      </c>
      <c r="F35" s="5">
        <f>D35-E35</f>
        <v>18500</v>
      </c>
      <c r="G35" s="5">
        <f>ROUND(C35+F35,2)</f>
        <v>184200</v>
      </c>
      <c r="H35" s="3" t="str">
        <f>IF(G35&lt;0,"Cash gap",IF(G35&lt;$C$6,"Below reserve",""))</f>
        <v/>
      </c>
    </row>
    <row r="36" spans="1:8" x14ac:dyDescent="0.25">
      <c r="A36" s="8">
        <f>A35+1</f>
        <v>46319</v>
      </c>
      <c r="B36" s="3" t="str">
        <f>CHOOSE(WEEKDAY(A36,2),"Mon","Tue","Wed","Thu","Fri","Sat","Sun")</f>
        <v>Sat</v>
      </c>
      <c r="C36" s="5">
        <f>G35</f>
        <v>184200</v>
      </c>
      <c r="D36" s="5">
        <f>SUMIFS('Register'!$E$4:$E$253,'Register'!$A$4:$A$253,A36,'Register'!$B$4:$B$253,"Receipt")</f>
        <v>0</v>
      </c>
      <c r="E36" s="5">
        <f>SUMIFS('Register'!$E$4:$E$253,'Register'!$A$4:$A$253,A36,'Register'!$B$4:$B$253,"Payment")</f>
        <v>0</v>
      </c>
      <c r="F36" s="5">
        <f>D36-E36</f>
        <v>0</v>
      </c>
      <c r="G36" s="5">
        <f>ROUND(C36+F36,2)</f>
        <v>184200</v>
      </c>
      <c r="H36" s="3" t="str">
        <f>IF(G36&lt;0,"Cash gap",IF(G36&lt;$C$6,"Below reserve",""))</f>
        <v/>
      </c>
    </row>
    <row r="37" spans="1:8" x14ac:dyDescent="0.25">
      <c r="A37" s="8">
        <f>A36+1</f>
        <v>46320</v>
      </c>
      <c r="B37" s="3" t="str">
        <f>CHOOSE(WEEKDAY(A37,2),"Mon","Tue","Wed","Thu","Fri","Sat","Sun")</f>
        <v>Sun</v>
      </c>
      <c r="C37" s="5">
        <f>G36</f>
        <v>184200</v>
      </c>
      <c r="D37" s="5">
        <f>SUMIFS('Register'!$E$4:$E$253,'Register'!$A$4:$A$253,A37,'Register'!$B$4:$B$253,"Receipt")</f>
        <v>0</v>
      </c>
      <c r="E37" s="5">
        <f>SUMIFS('Register'!$E$4:$E$253,'Register'!$A$4:$A$253,A37,'Register'!$B$4:$B$253,"Payment")</f>
        <v>0</v>
      </c>
      <c r="F37" s="5">
        <f>D37-E37</f>
        <v>0</v>
      </c>
      <c r="G37" s="5">
        <f>ROUND(C37+F37,2)</f>
        <v>184200</v>
      </c>
      <c r="H37" s="3" t="str">
        <f>IF(G37&lt;0,"Cash gap",IF(G37&lt;$C$6,"Below reserve",""))</f>
        <v/>
      </c>
    </row>
    <row r="38" spans="1:8" x14ac:dyDescent="0.25">
      <c r="A38" s="8">
        <f>A37+1</f>
        <v>46321</v>
      </c>
      <c r="B38" s="3" t="str">
        <f>CHOOSE(WEEKDAY(A38,2),"Mon","Tue","Wed","Thu","Fri","Sat","Sun")</f>
        <v>Mon</v>
      </c>
      <c r="C38" s="5">
        <f>G37</f>
        <v>184200</v>
      </c>
      <c r="D38" s="5">
        <f>SUMIFS('Register'!$E$4:$E$253,'Register'!$A$4:$A$253,A38,'Register'!$B$4:$B$253,"Receipt")</f>
        <v>0</v>
      </c>
      <c r="E38" s="5">
        <f>SUMIFS('Register'!$E$4:$E$253,'Register'!$A$4:$A$253,A38,'Register'!$B$4:$B$253,"Payment")</f>
        <v>240000</v>
      </c>
      <c r="F38" s="5">
        <f>D38-E38</f>
        <v>-240000</v>
      </c>
      <c r="G38" s="5">
        <f>ROUND(C38+F38,2)</f>
        <v>-55800</v>
      </c>
      <c r="H38" s="3" t="str">
        <f>IF(G38&lt;0,"Cash gap",IF(G38&lt;$C$6,"Below reserve",""))</f>
        <v>Cash gap</v>
      </c>
    </row>
    <row r="39" spans="1:8" x14ac:dyDescent="0.25">
      <c r="A39" s="8">
        <f>A38+1</f>
        <v>46322</v>
      </c>
      <c r="B39" s="3" t="str">
        <f>CHOOSE(WEEKDAY(A39,2),"Mon","Tue","Wed","Thu","Fri","Sat","Sun")</f>
        <v>Tue</v>
      </c>
      <c r="C39" s="5">
        <f>G38</f>
        <v>-55800</v>
      </c>
      <c r="D39" s="5">
        <f>SUMIFS('Register'!$E$4:$E$253,'Register'!$A$4:$A$253,A39,'Register'!$B$4:$B$253,"Receipt")</f>
        <v>0</v>
      </c>
      <c r="E39" s="5">
        <f>SUMIFS('Register'!$E$4:$E$253,'Register'!$A$4:$A$253,A39,'Register'!$B$4:$B$253,"Payment")</f>
        <v>0</v>
      </c>
      <c r="F39" s="5">
        <f>D39-E39</f>
        <v>0</v>
      </c>
      <c r="G39" s="5">
        <f>ROUND(C39+F39,2)</f>
        <v>-55800</v>
      </c>
      <c r="H39" s="3" t="str">
        <f>IF(G39&lt;0,"Cash gap",IF(G39&lt;$C$6,"Below reserve",""))</f>
        <v>Cash gap</v>
      </c>
    </row>
    <row r="40" spans="1:8" x14ac:dyDescent="0.25">
      <c r="A40" s="8">
        <f>A39+1</f>
        <v>46323</v>
      </c>
      <c r="B40" s="3" t="str">
        <f>CHOOSE(WEEKDAY(A40,2),"Mon","Tue","Wed","Thu","Fri","Sat","Sun")</f>
        <v>Wed</v>
      </c>
      <c r="C40" s="5">
        <f>G39</f>
        <v>-55800</v>
      </c>
      <c r="D40" s="5">
        <f>SUMIFS('Register'!$E$4:$E$253,'Register'!$A$4:$A$253,A40,'Register'!$B$4:$B$253,"Receipt")</f>
        <v>0</v>
      </c>
      <c r="E40" s="5">
        <f>SUMIFS('Register'!$E$4:$E$253,'Register'!$A$4:$A$253,A40,'Register'!$B$4:$B$253,"Payment")</f>
        <v>126000</v>
      </c>
      <c r="F40" s="5">
        <f>D40-E40</f>
        <v>-126000</v>
      </c>
      <c r="G40" s="5">
        <f>ROUND(C40+F40,2)</f>
        <v>-181800</v>
      </c>
      <c r="H40" s="3" t="str">
        <f>IF(G40&lt;0,"Cash gap",IF(G40&lt;$C$6,"Below reserve",""))</f>
        <v>Cash gap</v>
      </c>
    </row>
    <row r="41" spans="1:8" x14ac:dyDescent="0.25">
      <c r="A41" s="8">
        <f>A40+1</f>
        <v>46324</v>
      </c>
      <c r="B41" s="3" t="str">
        <f>CHOOSE(WEEKDAY(A41,2),"Mon","Tue","Wed","Thu","Fri","Sat","Sun")</f>
        <v>Thu</v>
      </c>
      <c r="C41" s="5">
        <f>G40</f>
        <v>-181800</v>
      </c>
      <c r="D41" s="5">
        <f>SUMIFS('Register'!$E$4:$E$253,'Register'!$A$4:$A$253,A41,'Register'!$B$4:$B$253,"Receipt")</f>
        <v>95000</v>
      </c>
      <c r="E41" s="5">
        <f>SUMIFS('Register'!$E$4:$E$253,'Register'!$A$4:$A$253,A41,'Register'!$B$4:$B$253,"Payment")</f>
        <v>0</v>
      </c>
      <c r="F41" s="5">
        <f>D41-E41</f>
        <v>95000</v>
      </c>
      <c r="G41" s="5">
        <f>ROUND(C41+F41,2)</f>
        <v>-86800</v>
      </c>
      <c r="H41" s="3" t="str">
        <f>IF(G41&lt;0,"Cash gap",IF(G41&lt;$C$6,"Below reserve",""))</f>
        <v>Cash gap</v>
      </c>
    </row>
    <row r="42" spans="1:8" x14ac:dyDescent="0.25">
      <c r="A42" s="8">
        <f>A41+1</f>
        <v>46325</v>
      </c>
      <c r="B42" s="3" t="str">
        <f>CHOOSE(WEEKDAY(A42,2),"Mon","Tue","Wed","Thu","Fri","Sat","Sun")</f>
        <v>Fri</v>
      </c>
      <c r="C42" s="5">
        <f>G41</f>
        <v>-86800</v>
      </c>
      <c r="D42" s="5">
        <f>SUMIFS('Register'!$E$4:$E$253,'Register'!$A$4:$A$253,A42,'Register'!$B$4:$B$253,"Receipt")</f>
        <v>210000</v>
      </c>
      <c r="E42" s="5">
        <f>SUMIFS('Register'!$E$4:$E$253,'Register'!$A$4:$A$253,A42,'Register'!$B$4:$B$253,"Payment")</f>
        <v>0</v>
      </c>
      <c r="F42" s="5">
        <f>D42-E42</f>
        <v>210000</v>
      </c>
      <c r="G42" s="5">
        <f>ROUND(C42+F42,2)</f>
        <v>123200</v>
      </c>
      <c r="H42" s="3" t="str">
        <f>IF(G42&lt;0,"Cash gap",IF(G42&lt;$C$6,"Below reserve",""))</f>
        <v/>
      </c>
    </row>
    <row r="43" spans="1:8" x14ac:dyDescent="0.25">
      <c r="A43" s="8">
        <f>A42+1</f>
        <v>46326</v>
      </c>
      <c r="B43" s="3" t="str">
        <f>CHOOSE(WEEKDAY(A43,2),"Mon","Tue","Wed","Thu","Fri","Sat","Sun")</f>
        <v>Sat</v>
      </c>
      <c r="C43" s="5">
        <f>G42</f>
        <v>123200</v>
      </c>
      <c r="D43" s="5">
        <f>SUMIFS('Register'!$E$4:$E$253,'Register'!$A$4:$A$253,A43,'Register'!$B$4:$B$253,"Receipt")</f>
        <v>0</v>
      </c>
      <c r="E43" s="5">
        <f>SUMIFS('Register'!$E$4:$E$253,'Register'!$A$4:$A$253,A43,'Register'!$B$4:$B$253,"Payment")</f>
        <v>0</v>
      </c>
      <c r="F43" s="5">
        <f>D43-E43</f>
        <v>0</v>
      </c>
      <c r="G43" s="5">
        <f>ROUND(C43+F43,2)</f>
        <v>123200</v>
      </c>
      <c r="H43" s="3" t="str">
        <f>IF(G43&lt;0,"Cash gap",IF(G43&lt;$C$6,"Below reserve",""))</f>
        <v/>
      </c>
    </row>
    <row r="44" spans="1:8" x14ac:dyDescent="0.25">
      <c r="A44" s="8">
        <f>A43+1</f>
        <v>46327</v>
      </c>
      <c r="B44" s="3" t="str">
        <f>CHOOSE(WEEKDAY(A44,2),"Mon","Tue","Wed","Thu","Fri","Sat","Sun")</f>
        <v>Sun</v>
      </c>
      <c r="C44" s="5">
        <f>G43</f>
        <v>123200</v>
      </c>
      <c r="D44" s="5">
        <f>SUMIFS('Register'!$E$4:$E$253,'Register'!$A$4:$A$253,A44,'Register'!$B$4:$B$253,"Receipt")</f>
        <v>0</v>
      </c>
      <c r="E44" s="5">
        <f>SUMIFS('Register'!$E$4:$E$253,'Register'!$A$4:$A$253,A44,'Register'!$B$4:$B$253,"Payment")</f>
        <v>0</v>
      </c>
      <c r="F44" s="5">
        <f>D44-E44</f>
        <v>0</v>
      </c>
      <c r="G44" s="5">
        <f>ROUND(C44+F44,2)</f>
        <v>123200</v>
      </c>
      <c r="H44" s="3" t="str">
        <f>IF(G44&lt;0,"Cash gap",IF(G44&lt;$C$6,"Below reserve",""))</f>
        <v/>
      </c>
    </row>
    <row r="45" spans="1:8" x14ac:dyDescent="0.25">
      <c r="A45" s="8">
        <f>A44+1</f>
        <v>46328</v>
      </c>
      <c r="B45" s="3" t="str">
        <f>CHOOSE(WEEKDAY(A45,2),"Mon","Tue","Wed","Thu","Fri","Sat","Sun")</f>
        <v>Mon</v>
      </c>
      <c r="C45" s="5">
        <f>G44</f>
        <v>123200</v>
      </c>
      <c r="D45" s="5">
        <f>SUMIFS('Register'!$E$4:$E$253,'Register'!$A$4:$A$253,A45,'Register'!$B$4:$B$253,"Receipt")</f>
        <v>0</v>
      </c>
      <c r="E45" s="5">
        <f>SUMIFS('Register'!$E$4:$E$253,'Register'!$A$4:$A$253,A45,'Register'!$B$4:$B$253,"Payment")</f>
        <v>85000</v>
      </c>
      <c r="F45" s="5">
        <f>D45-E45</f>
        <v>-85000</v>
      </c>
      <c r="G45" s="5">
        <f>ROUND(C45+F45,2)</f>
        <v>38200</v>
      </c>
      <c r="H45" s="3" t="str">
        <f>IF(G45&lt;0,"Cash gap",IF(G45&lt;$C$6,"Below reserve",""))</f>
        <v>Below reserve</v>
      </c>
    </row>
    <row r="46" spans="1:8" x14ac:dyDescent="0.25">
      <c r="A46" s="8">
        <f>A45+1</f>
        <v>46329</v>
      </c>
      <c r="B46" s="3" t="str">
        <f>CHOOSE(WEEKDAY(A46,2),"Mon","Tue","Wed","Thu","Fri","Sat","Sun")</f>
        <v>Tue</v>
      </c>
      <c r="C46" s="5">
        <f>G45</f>
        <v>38200</v>
      </c>
      <c r="D46" s="5">
        <f>SUMIFS('Register'!$E$4:$E$253,'Register'!$A$4:$A$253,A46,'Register'!$B$4:$B$253,"Receipt")</f>
        <v>0</v>
      </c>
      <c r="E46" s="5">
        <f>SUMIFS('Register'!$E$4:$E$253,'Register'!$A$4:$A$253,A46,'Register'!$B$4:$B$253,"Payment")</f>
        <v>35000</v>
      </c>
      <c r="F46" s="5">
        <f>D46-E46</f>
        <v>-35000</v>
      </c>
      <c r="G46" s="5">
        <f>ROUND(C46+F46,2)</f>
        <v>3200</v>
      </c>
      <c r="H46" s="3" t="str">
        <f>IF(G46&lt;0,"Cash gap",IF(G46&lt;$C$6,"Below reserve",""))</f>
        <v>Below reserve</v>
      </c>
    </row>
    <row r="47" spans="1:8" x14ac:dyDescent="0.25">
      <c r="A47" s="8">
        <f>A46+1</f>
        <v>46330</v>
      </c>
      <c r="B47" s="3" t="str">
        <f>CHOOSE(WEEKDAY(A47,2),"Mon","Tue","Wed","Thu","Fri","Sat","Sun")</f>
        <v>Wed</v>
      </c>
      <c r="C47" s="5">
        <f>G46</f>
        <v>3200</v>
      </c>
      <c r="D47" s="5">
        <f>SUMIFS('Register'!$E$4:$E$253,'Register'!$A$4:$A$253,A47,'Register'!$B$4:$B$253,"Receipt")</f>
        <v>0</v>
      </c>
      <c r="E47" s="5">
        <f>SUMIFS('Register'!$E$4:$E$253,'Register'!$A$4:$A$253,A47,'Register'!$B$4:$B$253,"Payment")</f>
        <v>0</v>
      </c>
      <c r="F47" s="5">
        <f>D47-E47</f>
        <v>0</v>
      </c>
      <c r="G47" s="5">
        <f>ROUND(C47+F47,2)</f>
        <v>3200</v>
      </c>
      <c r="H47" s="3" t="str">
        <f>IF(G47&lt;0,"Cash gap",IF(G47&lt;$C$6,"Below reserve",""))</f>
        <v>Below reserve</v>
      </c>
    </row>
    <row r="48" spans="1:8" x14ac:dyDescent="0.25">
      <c r="A48" s="8">
        <f>A47+1</f>
        <v>46331</v>
      </c>
      <c r="B48" s="3" t="str">
        <f>CHOOSE(WEEKDAY(A48,2),"Mon","Tue","Wed","Thu","Fri","Sat","Sun")</f>
        <v>Thu</v>
      </c>
      <c r="C48" s="5">
        <f>G47</f>
        <v>3200</v>
      </c>
      <c r="D48" s="5">
        <f>SUMIFS('Register'!$E$4:$E$253,'Register'!$A$4:$A$253,A48,'Register'!$B$4:$B$253,"Receipt")</f>
        <v>180000</v>
      </c>
      <c r="E48" s="5">
        <f>SUMIFS('Register'!$E$4:$E$253,'Register'!$A$4:$A$253,A48,'Register'!$B$4:$B$253,"Payment")</f>
        <v>0</v>
      </c>
      <c r="F48" s="5">
        <f>D48-E48</f>
        <v>180000</v>
      </c>
      <c r="G48" s="5">
        <f>ROUND(C48+F48,2)</f>
        <v>183200</v>
      </c>
      <c r="H48" s="3" t="str">
        <f>IF(G48&lt;0,"Cash gap",IF(G48&lt;$C$6,"Below reserve",""))</f>
        <v/>
      </c>
    </row>
    <row r="49" spans="1:8" x14ac:dyDescent="0.25">
      <c r="A49" s="8">
        <f>A48+1</f>
        <v>46332</v>
      </c>
      <c r="B49" s="3" t="str">
        <f>CHOOSE(WEEKDAY(A49,2),"Mon","Tue","Wed","Thu","Fri","Sat","Sun")</f>
        <v>Fri</v>
      </c>
      <c r="C49" s="5">
        <f>G48</f>
        <v>183200</v>
      </c>
      <c r="D49" s="5">
        <f>SUMIFS('Register'!$E$4:$E$253,'Register'!$A$4:$A$253,A49,'Register'!$B$4:$B$253,"Receipt")</f>
        <v>0</v>
      </c>
      <c r="E49" s="5">
        <f>SUMIFS('Register'!$E$4:$E$253,'Register'!$A$4:$A$253,A49,'Register'!$B$4:$B$253,"Payment")</f>
        <v>140000</v>
      </c>
      <c r="F49" s="5">
        <f>D49-E49</f>
        <v>-140000</v>
      </c>
      <c r="G49" s="5">
        <f>ROUND(C49+F49,2)</f>
        <v>43200</v>
      </c>
      <c r="H49" s="3" t="str">
        <f>IF(G49&lt;0,"Cash gap",IF(G49&lt;$C$6,"Below reserve",""))</f>
        <v>Below reserve</v>
      </c>
    </row>
    <row r="50" spans="1:8" x14ac:dyDescent="0.25">
      <c r="A50" s="8">
        <f>A49+1</f>
        <v>46333</v>
      </c>
      <c r="B50" s="3" t="str">
        <f>CHOOSE(WEEKDAY(A50,2),"Mon","Tue","Wed","Thu","Fri","Sat","Sun")</f>
        <v>Sat</v>
      </c>
      <c r="C50" s="5">
        <f>G49</f>
        <v>43200</v>
      </c>
      <c r="D50" s="5">
        <f>SUMIFS('Register'!$E$4:$E$253,'Register'!$A$4:$A$253,A50,'Register'!$B$4:$B$253,"Receipt")</f>
        <v>0</v>
      </c>
      <c r="E50" s="5">
        <f>SUMIFS('Register'!$E$4:$E$253,'Register'!$A$4:$A$253,A50,'Register'!$B$4:$B$253,"Payment")</f>
        <v>0</v>
      </c>
      <c r="F50" s="5">
        <f>D50-E50</f>
        <v>0</v>
      </c>
      <c r="G50" s="5">
        <f>ROUND(C50+F50,2)</f>
        <v>43200</v>
      </c>
      <c r="H50" s="3" t="str">
        <f>IF(G50&lt;0,"Cash gap",IF(G50&lt;$C$6,"Below reserve",""))</f>
        <v>Below reserve</v>
      </c>
    </row>
    <row r="51" spans="1:8" x14ac:dyDescent="0.25">
      <c r="A51" s="8">
        <f>A50+1</f>
        <v>46334</v>
      </c>
      <c r="B51" s="3" t="str">
        <f>CHOOSE(WEEKDAY(A51,2),"Mon","Tue","Wed","Thu","Fri","Sat","Sun")</f>
        <v>Sun</v>
      </c>
      <c r="C51" s="5">
        <f>G50</f>
        <v>43200</v>
      </c>
      <c r="D51" s="5">
        <f>SUMIFS('Register'!$E$4:$E$253,'Register'!$A$4:$A$253,A51,'Register'!$B$4:$B$253,"Receipt")</f>
        <v>0</v>
      </c>
      <c r="E51" s="5">
        <f>SUMIFS('Register'!$E$4:$E$253,'Register'!$A$4:$A$253,A51,'Register'!$B$4:$B$253,"Payment")</f>
        <v>0</v>
      </c>
      <c r="F51" s="5">
        <f>D51-E51</f>
        <v>0</v>
      </c>
      <c r="G51" s="5">
        <f>ROUND(C51+F51,2)</f>
        <v>43200</v>
      </c>
      <c r="H51" s="3" t="str">
        <f>IF(G51&lt;0,"Cash gap",IF(G51&lt;$C$6,"Below reserve",""))</f>
        <v>Below reserve</v>
      </c>
    </row>
    <row r="52" spans="1:8" x14ac:dyDescent="0.25">
      <c r="A52" s="8">
        <f>A51+1</f>
        <v>46335</v>
      </c>
      <c r="B52" s="3" t="str">
        <f>CHOOSE(WEEKDAY(A52,2),"Mon","Tue","Wed","Thu","Fri","Sat","Sun")</f>
        <v>Mon</v>
      </c>
      <c r="C52" s="5">
        <f>G51</f>
        <v>43200</v>
      </c>
      <c r="D52" s="5">
        <f>SUMIFS('Register'!$E$4:$E$253,'Register'!$A$4:$A$253,A52,'Register'!$B$4:$B$253,"Receipt")</f>
        <v>0</v>
      </c>
      <c r="E52" s="5">
        <f>SUMIFS('Register'!$E$4:$E$253,'Register'!$A$4:$A$253,A52,'Register'!$B$4:$B$253,"Payment")</f>
        <v>160000</v>
      </c>
      <c r="F52" s="5">
        <f>D52-E52</f>
        <v>-160000</v>
      </c>
      <c r="G52" s="5">
        <f>ROUND(C52+F52,2)</f>
        <v>-116800</v>
      </c>
      <c r="H52" s="3" t="str">
        <f>IF(G52&lt;0,"Cash gap",IF(G52&lt;$C$6,"Below reserve",""))</f>
        <v>Cash gap</v>
      </c>
    </row>
    <row r="53" spans="1:8" x14ac:dyDescent="0.25">
      <c r="A53" s="8">
        <f>A52+1</f>
        <v>46336</v>
      </c>
      <c r="B53" s="3" t="str">
        <f>CHOOSE(WEEKDAY(A53,2),"Mon","Tue","Wed","Thu","Fri","Sat","Sun")</f>
        <v>Tue</v>
      </c>
      <c r="C53" s="5">
        <f>G52</f>
        <v>-116800</v>
      </c>
      <c r="D53" s="5">
        <f>SUMIFS('Register'!$E$4:$E$253,'Register'!$A$4:$A$253,A53,'Register'!$B$4:$B$253,"Receipt")</f>
        <v>150000</v>
      </c>
      <c r="E53" s="5">
        <f>SUMIFS('Register'!$E$4:$E$253,'Register'!$A$4:$A$253,A53,'Register'!$B$4:$B$253,"Payment")</f>
        <v>0</v>
      </c>
      <c r="F53" s="5">
        <f>D53-E53</f>
        <v>150000</v>
      </c>
      <c r="G53" s="5">
        <f>ROUND(C53+F53,2)</f>
        <v>33200</v>
      </c>
      <c r="H53" s="3" t="str">
        <f>IF(G53&lt;0,"Cash gap",IF(G53&lt;$C$6,"Below reserve",""))</f>
        <v>Below reserve</v>
      </c>
    </row>
    <row r="54" spans="1:8" x14ac:dyDescent="0.25">
      <c r="A54" s="8">
        <f>A53+1</f>
        <v>46337</v>
      </c>
      <c r="B54" s="3" t="str">
        <f>CHOOSE(WEEKDAY(A54,2),"Mon","Tue","Wed","Thu","Fri","Sat","Sun")</f>
        <v>Wed</v>
      </c>
      <c r="C54" s="5">
        <f>G53</f>
        <v>33200</v>
      </c>
      <c r="D54" s="5">
        <f>SUMIFS('Register'!$E$4:$E$253,'Register'!$A$4:$A$253,A54,'Register'!$B$4:$B$253,"Receipt")</f>
        <v>0</v>
      </c>
      <c r="E54" s="5">
        <f>SUMIFS('Register'!$E$4:$E$253,'Register'!$A$4:$A$253,A54,'Register'!$B$4:$B$253,"Payment")</f>
        <v>0</v>
      </c>
      <c r="F54" s="5">
        <f>D54-E54</f>
        <v>0</v>
      </c>
      <c r="G54" s="5">
        <f>ROUND(C54+F54,2)</f>
        <v>33200</v>
      </c>
      <c r="H54" s="3" t="str">
        <f>IF(G54&lt;0,"Cash gap",IF(G54&lt;$C$6,"Below reserve",""))</f>
        <v>Below reserve</v>
      </c>
    </row>
  </sheetData>
  <conditionalFormatting sqref="A13:H54">
    <cfRule type="expression" dxfId="0" priority="1">
      <formula>$G13&lt;0</formula>
    </cfRule>
  </conditionalFormatting>
  <conditionalFormatting sqref="A13:H54">
    <cfRule type="expression" dxfId="1" priority="2">
      <formula>AND($G13&gt;=0,$G13&lt;$C$6)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5" customWidth="1"/>
    <col min="3" max="3" width="26" customWidth="1"/>
    <col min="4" max="4" width="30" customWidth="1"/>
    <col min="5" max="5" width="17" customWidth="1"/>
    <col min="6" max="6" width="13" customWidth="1"/>
    <col min="7" max="7" width="32" customWidth="1"/>
  </cols>
  <sheetData>
    <row r="1" spans="1:1" x14ac:dyDescent="0.25">
      <c r="A1" s="1" t="s">
        <v>20</v>
      </c>
    </row>
    <row r="2" spans="1:1" x14ac:dyDescent="0.25">
      <c r="A2" s="2" t="s">
        <v>21</v>
      </c>
    </row>
    <row r="3" spans="1:7" x14ac:dyDescent="0.25">
      <c r="A3" s="10" t="s">
        <v>12</v>
      </c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27</v>
      </c>
    </row>
    <row r="4" spans="1:7" x14ac:dyDescent="0.25">
      <c r="A4" s="4">
        <v>46296</v>
      </c>
      <c r="B4" s="11" t="s">
        <v>28</v>
      </c>
      <c r="C4" s="11" t="s">
        <v>29</v>
      </c>
      <c r="D4" s="11" t="s">
        <v>30</v>
      </c>
      <c r="E4" s="6">
        <v>85000</v>
      </c>
      <c r="F4" s="11" t="s">
        <v>31</v>
      </c>
      <c r="G4" s="11"/>
    </row>
    <row r="5" spans="1:7" x14ac:dyDescent="0.25">
      <c r="A5" s="4">
        <v>46297</v>
      </c>
      <c r="B5" s="11" t="s">
        <v>32</v>
      </c>
      <c r="C5" s="11" t="s">
        <v>33</v>
      </c>
      <c r="D5" s="11" t="s">
        <v>34</v>
      </c>
      <c r="E5" s="6">
        <v>180000</v>
      </c>
      <c r="F5" s="11" t="s">
        <v>31</v>
      </c>
      <c r="G5" s="11"/>
    </row>
    <row r="6" spans="1:7" x14ac:dyDescent="0.25">
      <c r="A6" s="4">
        <v>46298</v>
      </c>
      <c r="B6" s="11" t="s">
        <v>28</v>
      </c>
      <c r="C6" s="11" t="s">
        <v>35</v>
      </c>
      <c r="D6" s="11" t="s">
        <v>36</v>
      </c>
      <c r="E6" s="6">
        <v>35000</v>
      </c>
      <c r="F6" s="11" t="s">
        <v>31</v>
      </c>
      <c r="G6" s="11"/>
    </row>
    <row r="7" spans="1:7" x14ac:dyDescent="0.25">
      <c r="A7" s="4">
        <v>46300</v>
      </c>
      <c r="B7" s="11" t="s">
        <v>28</v>
      </c>
      <c r="C7" s="11" t="s">
        <v>37</v>
      </c>
      <c r="D7" s="11" t="s">
        <v>38</v>
      </c>
      <c r="E7" s="6">
        <v>6400</v>
      </c>
      <c r="F7" s="11" t="s">
        <v>31</v>
      </c>
      <c r="G7" s="11"/>
    </row>
    <row r="8" spans="1:7" x14ac:dyDescent="0.25">
      <c r="A8" s="4">
        <v>46301</v>
      </c>
      <c r="B8" s="11" t="s">
        <v>28</v>
      </c>
      <c r="C8" s="11" t="s">
        <v>39</v>
      </c>
      <c r="D8" s="11" t="s">
        <v>40</v>
      </c>
      <c r="E8" s="6">
        <v>130000</v>
      </c>
      <c r="F8" s="11" t="s">
        <v>41</v>
      </c>
      <c r="G8" s="11"/>
    </row>
    <row r="9" spans="1:7" x14ac:dyDescent="0.25">
      <c r="A9" s="4">
        <v>46303</v>
      </c>
      <c r="B9" s="11" t="s">
        <v>32</v>
      </c>
      <c r="C9" s="11" t="s">
        <v>33</v>
      </c>
      <c r="D9" s="11" t="s">
        <v>42</v>
      </c>
      <c r="E9" s="6">
        <v>95000</v>
      </c>
      <c r="F9" s="11" t="s">
        <v>41</v>
      </c>
      <c r="G9" s="11"/>
    </row>
    <row r="10" spans="1:7" x14ac:dyDescent="0.25">
      <c r="A10" s="4">
        <v>46304</v>
      </c>
      <c r="B10" s="11" t="s">
        <v>28</v>
      </c>
      <c r="C10" s="11" t="s">
        <v>43</v>
      </c>
      <c r="D10" s="11" t="s">
        <v>44</v>
      </c>
      <c r="E10" s="6">
        <v>160000</v>
      </c>
      <c r="F10" s="11" t="s">
        <v>41</v>
      </c>
      <c r="G10" s="11"/>
    </row>
    <row r="11" spans="1:7" x14ac:dyDescent="0.25">
      <c r="A11" s="4">
        <v>46307</v>
      </c>
      <c r="B11" s="11" t="s">
        <v>28</v>
      </c>
      <c r="C11" s="11" t="s">
        <v>39</v>
      </c>
      <c r="D11" s="11" t="s">
        <v>45</v>
      </c>
      <c r="E11" s="6">
        <v>115000</v>
      </c>
      <c r="F11" s="11" t="s">
        <v>41</v>
      </c>
      <c r="G11" s="11"/>
    </row>
    <row r="12" spans="1:7" x14ac:dyDescent="0.25">
      <c r="A12" s="4">
        <v>46308</v>
      </c>
      <c r="B12" s="11" t="s">
        <v>28</v>
      </c>
      <c r="C12" s="11" t="s">
        <v>46</v>
      </c>
      <c r="D12" s="11" t="s">
        <v>47</v>
      </c>
      <c r="E12" s="6">
        <v>12400</v>
      </c>
      <c r="F12" s="11" t="s">
        <v>41</v>
      </c>
      <c r="G12" s="11"/>
    </row>
    <row r="13" spans="1:7" x14ac:dyDescent="0.25">
      <c r="A13" s="4">
        <v>46310</v>
      </c>
      <c r="B13" s="11" t="s">
        <v>28</v>
      </c>
      <c r="C13" s="11" t="s">
        <v>48</v>
      </c>
      <c r="D13" s="11" t="s">
        <v>49</v>
      </c>
      <c r="E13" s="6">
        <v>42500</v>
      </c>
      <c r="F13" s="11" t="s">
        <v>41</v>
      </c>
      <c r="G13" s="11"/>
    </row>
    <row r="14" spans="1:7" x14ac:dyDescent="0.25">
      <c r="A14" s="4">
        <v>46311</v>
      </c>
      <c r="B14" s="11" t="s">
        <v>32</v>
      </c>
      <c r="C14" s="11" t="s">
        <v>33</v>
      </c>
      <c r="D14" s="11" t="s">
        <v>50</v>
      </c>
      <c r="E14" s="6">
        <v>240000</v>
      </c>
      <c r="F14" s="11" t="s">
        <v>41</v>
      </c>
      <c r="G14" s="11"/>
    </row>
    <row r="15" spans="1:7" x14ac:dyDescent="0.25">
      <c r="A15" s="4">
        <v>46314</v>
      </c>
      <c r="B15" s="11" t="s">
        <v>28</v>
      </c>
      <c r="C15" s="11" t="s">
        <v>35</v>
      </c>
      <c r="D15" s="11" t="s">
        <v>36</v>
      </c>
      <c r="E15" s="6">
        <v>35000</v>
      </c>
      <c r="F15" s="11" t="s">
        <v>41</v>
      </c>
      <c r="G15" s="11"/>
    </row>
    <row r="16" spans="1:7" x14ac:dyDescent="0.25">
      <c r="A16" s="4">
        <v>46315</v>
      </c>
      <c r="B16" s="11" t="s">
        <v>32</v>
      </c>
      <c r="C16" s="11" t="s">
        <v>33</v>
      </c>
      <c r="D16" s="11" t="s">
        <v>34</v>
      </c>
      <c r="E16" s="6">
        <v>120000</v>
      </c>
      <c r="F16" s="11" t="s">
        <v>41</v>
      </c>
      <c r="G16" s="11"/>
    </row>
    <row r="17" spans="1:7" x14ac:dyDescent="0.25">
      <c r="A17" s="4">
        <v>46317</v>
      </c>
      <c r="B17" s="11" t="s">
        <v>28</v>
      </c>
      <c r="C17" s="11" t="s">
        <v>39</v>
      </c>
      <c r="D17" s="11" t="s">
        <v>40</v>
      </c>
      <c r="E17" s="6">
        <v>98000</v>
      </c>
      <c r="F17" s="11" t="s">
        <v>41</v>
      </c>
      <c r="G17" s="11"/>
    </row>
    <row r="18" spans="1:7" x14ac:dyDescent="0.25">
      <c r="A18" s="4">
        <v>46318</v>
      </c>
      <c r="B18" s="11" t="s">
        <v>32</v>
      </c>
      <c r="C18" s="11" t="s">
        <v>51</v>
      </c>
      <c r="D18" s="11" t="s">
        <v>52</v>
      </c>
      <c r="E18" s="6">
        <v>18500</v>
      </c>
      <c r="F18" s="11" t="s">
        <v>41</v>
      </c>
      <c r="G18" s="11"/>
    </row>
    <row r="19" spans="1:7" x14ac:dyDescent="0.25">
      <c r="A19" s="4">
        <v>46321</v>
      </c>
      <c r="B19" s="11" t="s">
        <v>28</v>
      </c>
      <c r="C19" s="11" t="s">
        <v>43</v>
      </c>
      <c r="D19" s="11" t="s">
        <v>43</v>
      </c>
      <c r="E19" s="6">
        <v>240000</v>
      </c>
      <c r="F19" s="11" t="s">
        <v>41</v>
      </c>
      <c r="G19" s="11"/>
    </row>
    <row r="20" spans="1:7" x14ac:dyDescent="0.25">
      <c r="A20" s="4">
        <v>46323</v>
      </c>
      <c r="B20" s="11" t="s">
        <v>28</v>
      </c>
      <c r="C20" s="11" t="s">
        <v>53</v>
      </c>
      <c r="D20" s="11" t="s">
        <v>54</v>
      </c>
      <c r="E20" s="6">
        <v>126000</v>
      </c>
      <c r="F20" s="11" t="s">
        <v>41</v>
      </c>
      <c r="G20" s="11"/>
    </row>
    <row r="21" spans="1:7" x14ac:dyDescent="0.25">
      <c r="A21" s="4">
        <v>46324</v>
      </c>
      <c r="B21" s="11" t="s">
        <v>32</v>
      </c>
      <c r="C21" s="11" t="s">
        <v>33</v>
      </c>
      <c r="D21" s="11" t="s">
        <v>42</v>
      </c>
      <c r="E21" s="6">
        <v>95000</v>
      </c>
      <c r="F21" s="11" t="s">
        <v>41</v>
      </c>
      <c r="G21" s="11"/>
    </row>
    <row r="22" spans="1:7" x14ac:dyDescent="0.25">
      <c r="A22" s="4">
        <v>46325</v>
      </c>
      <c r="B22" s="11" t="s">
        <v>32</v>
      </c>
      <c r="C22" s="11" t="s">
        <v>33</v>
      </c>
      <c r="D22" s="11" t="s">
        <v>50</v>
      </c>
      <c r="E22" s="6">
        <v>210000</v>
      </c>
      <c r="F22" s="11" t="s">
        <v>41</v>
      </c>
      <c r="G22" s="11"/>
    </row>
    <row r="23" spans="1:7" x14ac:dyDescent="0.25">
      <c r="A23" s="4">
        <v>46328</v>
      </c>
      <c r="B23" s="11" t="s">
        <v>28</v>
      </c>
      <c r="C23" s="11" t="s">
        <v>29</v>
      </c>
      <c r="D23" s="11" t="s">
        <v>30</v>
      </c>
      <c r="E23" s="6">
        <v>85000</v>
      </c>
      <c r="F23" s="11" t="s">
        <v>41</v>
      </c>
      <c r="G23" s="11"/>
    </row>
    <row r="24" spans="1:7" x14ac:dyDescent="0.25">
      <c r="A24" s="4">
        <v>46329</v>
      </c>
      <c r="B24" s="11" t="s">
        <v>28</v>
      </c>
      <c r="C24" s="11" t="s">
        <v>35</v>
      </c>
      <c r="D24" s="11" t="s">
        <v>36</v>
      </c>
      <c r="E24" s="6">
        <v>35000</v>
      </c>
      <c r="F24" s="11" t="s">
        <v>41</v>
      </c>
      <c r="G24" s="11"/>
    </row>
    <row r="25" spans="1:7" x14ac:dyDescent="0.25">
      <c r="A25" s="4">
        <v>46331</v>
      </c>
      <c r="B25" s="11" t="s">
        <v>32</v>
      </c>
      <c r="C25" s="11" t="s">
        <v>33</v>
      </c>
      <c r="D25" s="11" t="s">
        <v>34</v>
      </c>
      <c r="E25" s="6">
        <v>180000</v>
      </c>
      <c r="F25" s="11" t="s">
        <v>41</v>
      </c>
      <c r="G25" s="11"/>
    </row>
    <row r="26" spans="1:7" x14ac:dyDescent="0.25">
      <c r="A26" s="4">
        <v>46332</v>
      </c>
      <c r="B26" s="11" t="s">
        <v>28</v>
      </c>
      <c r="C26" s="11" t="s">
        <v>39</v>
      </c>
      <c r="D26" s="11" t="s">
        <v>45</v>
      </c>
      <c r="E26" s="6">
        <v>140000</v>
      </c>
      <c r="F26" s="11" t="s">
        <v>41</v>
      </c>
      <c r="G26" s="11"/>
    </row>
    <row r="27" spans="1:7" x14ac:dyDescent="0.25">
      <c r="A27" s="4">
        <v>46335</v>
      </c>
      <c r="B27" s="11" t="s">
        <v>28</v>
      </c>
      <c r="C27" s="11" t="s">
        <v>43</v>
      </c>
      <c r="D27" s="11" t="s">
        <v>44</v>
      </c>
      <c r="E27" s="6">
        <v>160000</v>
      </c>
      <c r="F27" s="11" t="s">
        <v>41</v>
      </c>
      <c r="G27" s="11"/>
    </row>
    <row r="28" spans="1:7" x14ac:dyDescent="0.25">
      <c r="A28" s="4">
        <v>46336</v>
      </c>
      <c r="B28" s="11" t="s">
        <v>32</v>
      </c>
      <c r="C28" s="11" t="s">
        <v>33</v>
      </c>
      <c r="D28" s="11" t="s">
        <v>50</v>
      </c>
      <c r="E28" s="6">
        <v>150000</v>
      </c>
      <c r="F28" s="11" t="s">
        <v>41</v>
      </c>
      <c r="G28" s="11"/>
    </row>
    <row r="29" spans="1:7" x14ac:dyDescent="0.25">
      <c r="A29" s="4"/>
      <c r="B29" s="11"/>
      <c r="C29" s="11"/>
      <c r="D29" s="11"/>
      <c r="E29" s="6"/>
      <c r="F29" s="11"/>
      <c r="G29" s="11"/>
    </row>
    <row r="30" spans="1:7" x14ac:dyDescent="0.25">
      <c r="A30" s="4"/>
      <c r="B30" s="11"/>
      <c r="C30" s="11"/>
      <c r="D30" s="11"/>
      <c r="E30" s="6"/>
      <c r="F30" s="11"/>
      <c r="G30" s="11"/>
    </row>
    <row r="31" spans="1:7" x14ac:dyDescent="0.25">
      <c r="A31" s="4"/>
      <c r="B31" s="11"/>
      <c r="C31" s="11"/>
      <c r="D31" s="11"/>
      <c r="E31" s="6"/>
      <c r="F31" s="11"/>
      <c r="G31" s="11"/>
    </row>
    <row r="32" spans="1:7" x14ac:dyDescent="0.25">
      <c r="A32" s="4"/>
      <c r="B32" s="11"/>
      <c r="C32" s="11"/>
      <c r="D32" s="11"/>
      <c r="E32" s="6"/>
      <c r="F32" s="11"/>
      <c r="G32" s="11"/>
    </row>
    <row r="33" spans="1:7" x14ac:dyDescent="0.25">
      <c r="A33" s="4"/>
      <c r="B33" s="11"/>
      <c r="C33" s="11"/>
      <c r="D33" s="11"/>
      <c r="E33" s="6"/>
      <c r="F33" s="11"/>
      <c r="G33" s="11"/>
    </row>
    <row r="34" spans="1:7" x14ac:dyDescent="0.25">
      <c r="A34" s="4"/>
      <c r="B34" s="11"/>
      <c r="C34" s="11"/>
      <c r="D34" s="11"/>
      <c r="E34" s="6"/>
      <c r="F34" s="11"/>
      <c r="G34" s="11"/>
    </row>
    <row r="35" spans="1:7" x14ac:dyDescent="0.25">
      <c r="A35" s="4"/>
      <c r="B35" s="11"/>
      <c r="C35" s="11"/>
      <c r="D35" s="11"/>
      <c r="E35" s="6"/>
      <c r="F35" s="11"/>
      <c r="G35" s="11"/>
    </row>
    <row r="36" spans="1:7" x14ac:dyDescent="0.25">
      <c r="A36" s="4"/>
      <c r="B36" s="11"/>
      <c r="C36" s="11"/>
      <c r="D36" s="11"/>
      <c r="E36" s="6"/>
      <c r="F36" s="11"/>
      <c r="G36" s="11"/>
    </row>
    <row r="37" spans="1:7" x14ac:dyDescent="0.25">
      <c r="A37" s="4"/>
      <c r="B37" s="11"/>
      <c r="C37" s="11"/>
      <c r="D37" s="11"/>
      <c r="E37" s="6"/>
      <c r="F37" s="11"/>
      <c r="G37" s="11"/>
    </row>
    <row r="38" spans="1:7" x14ac:dyDescent="0.25">
      <c r="A38" s="4"/>
      <c r="B38" s="11"/>
      <c r="C38" s="11"/>
      <c r="D38" s="11"/>
      <c r="E38" s="6"/>
      <c r="F38" s="11"/>
      <c r="G38" s="11"/>
    </row>
    <row r="39" spans="1:7" x14ac:dyDescent="0.25">
      <c r="A39" s="4"/>
      <c r="B39" s="11"/>
      <c r="C39" s="11"/>
      <c r="D39" s="11"/>
      <c r="E39" s="6"/>
      <c r="F39" s="11"/>
      <c r="G39" s="11"/>
    </row>
    <row r="40" spans="1:7" x14ac:dyDescent="0.25">
      <c r="A40" s="4"/>
      <c r="B40" s="11"/>
      <c r="C40" s="11"/>
      <c r="D40" s="11"/>
      <c r="E40" s="6"/>
      <c r="F40" s="11"/>
      <c r="G40" s="11"/>
    </row>
    <row r="41" spans="1:7" x14ac:dyDescent="0.25">
      <c r="A41" s="4"/>
      <c r="B41" s="11"/>
      <c r="C41" s="11"/>
      <c r="D41" s="11"/>
      <c r="E41" s="6"/>
      <c r="F41" s="11"/>
      <c r="G41" s="11"/>
    </row>
    <row r="42" spans="1:7" x14ac:dyDescent="0.25">
      <c r="A42" s="4"/>
      <c r="B42" s="11"/>
      <c r="C42" s="11"/>
      <c r="D42" s="11"/>
      <c r="E42" s="6"/>
      <c r="F42" s="11"/>
      <c r="G42" s="11"/>
    </row>
    <row r="43" spans="1:7" x14ac:dyDescent="0.25">
      <c r="A43" s="4"/>
      <c r="B43" s="11"/>
      <c r="C43" s="11"/>
      <c r="D43" s="11"/>
      <c r="E43" s="6"/>
      <c r="F43" s="11"/>
      <c r="G43" s="11"/>
    </row>
    <row r="44" spans="1:7" x14ac:dyDescent="0.25">
      <c r="A44" s="4"/>
      <c r="B44" s="11"/>
      <c r="C44" s="11"/>
      <c r="D44" s="11"/>
      <c r="E44" s="6"/>
      <c r="F44" s="11"/>
      <c r="G44" s="11"/>
    </row>
    <row r="45" spans="1:7" x14ac:dyDescent="0.25">
      <c r="A45" s="4"/>
      <c r="B45" s="11"/>
      <c r="C45" s="11"/>
      <c r="D45" s="11"/>
      <c r="E45" s="6"/>
      <c r="F45" s="11"/>
      <c r="G45" s="11"/>
    </row>
    <row r="46" spans="1:7" x14ac:dyDescent="0.25">
      <c r="A46" s="4"/>
      <c r="B46" s="11"/>
      <c r="C46" s="11"/>
      <c r="D46" s="11"/>
      <c r="E46" s="6"/>
      <c r="F46" s="11"/>
      <c r="G46" s="11"/>
    </row>
    <row r="47" spans="1:7" x14ac:dyDescent="0.25">
      <c r="A47" s="4"/>
      <c r="B47" s="11"/>
      <c r="C47" s="11"/>
      <c r="D47" s="11"/>
      <c r="E47" s="6"/>
      <c r="F47" s="11"/>
      <c r="G47" s="11"/>
    </row>
    <row r="48" spans="1:7" x14ac:dyDescent="0.25">
      <c r="A48" s="4"/>
      <c r="B48" s="11"/>
      <c r="C48" s="11"/>
      <c r="D48" s="11"/>
      <c r="E48" s="6"/>
      <c r="F48" s="11"/>
      <c r="G48" s="11"/>
    </row>
    <row r="49" spans="1:7" x14ac:dyDescent="0.25">
      <c r="A49" s="4"/>
      <c r="B49" s="11"/>
      <c r="C49" s="11"/>
      <c r="D49" s="11"/>
      <c r="E49" s="6"/>
      <c r="F49" s="11"/>
      <c r="G49" s="11"/>
    </row>
    <row r="50" spans="1:7" x14ac:dyDescent="0.25">
      <c r="A50" s="4"/>
      <c r="B50" s="11"/>
      <c r="C50" s="11"/>
      <c r="D50" s="11"/>
      <c r="E50" s="6"/>
      <c r="F50" s="11"/>
      <c r="G50" s="11"/>
    </row>
    <row r="51" spans="1:7" x14ac:dyDescent="0.25">
      <c r="A51" s="4"/>
      <c r="B51" s="11"/>
      <c r="C51" s="11"/>
      <c r="D51" s="11"/>
      <c r="E51" s="6"/>
      <c r="F51" s="11"/>
      <c r="G51" s="11"/>
    </row>
    <row r="52" spans="1:7" x14ac:dyDescent="0.25">
      <c r="A52" s="4"/>
      <c r="B52" s="11"/>
      <c r="C52" s="11"/>
      <c r="D52" s="11"/>
      <c r="E52" s="6"/>
      <c r="F52" s="11"/>
      <c r="G52" s="11"/>
    </row>
    <row r="53" spans="1:7" x14ac:dyDescent="0.25">
      <c r="A53" s="4"/>
      <c r="B53" s="11"/>
      <c r="C53" s="11"/>
      <c r="D53" s="11"/>
      <c r="E53" s="6"/>
      <c r="F53" s="11"/>
      <c r="G53" s="11"/>
    </row>
    <row r="54" spans="1:7" x14ac:dyDescent="0.25">
      <c r="A54" s="4"/>
      <c r="B54" s="11"/>
      <c r="C54" s="11"/>
      <c r="D54" s="11"/>
      <c r="E54" s="6"/>
      <c r="F54" s="11"/>
      <c r="G54" s="11"/>
    </row>
    <row r="55" spans="1:7" x14ac:dyDescent="0.25">
      <c r="A55" s="4"/>
      <c r="B55" s="11"/>
      <c r="C55" s="11"/>
      <c r="D55" s="11"/>
      <c r="E55" s="6"/>
      <c r="F55" s="11"/>
      <c r="G55" s="11"/>
    </row>
    <row r="56" spans="1:7" x14ac:dyDescent="0.25">
      <c r="A56" s="4"/>
      <c r="B56" s="11"/>
      <c r="C56" s="11"/>
      <c r="D56" s="11"/>
      <c r="E56" s="6"/>
      <c r="F56" s="11"/>
      <c r="G56" s="11"/>
    </row>
    <row r="57" spans="1:7" x14ac:dyDescent="0.25">
      <c r="A57" s="4"/>
      <c r="B57" s="11"/>
      <c r="C57" s="11"/>
      <c r="D57" s="11"/>
      <c r="E57" s="6"/>
      <c r="F57" s="11"/>
      <c r="G57" s="11"/>
    </row>
    <row r="58" spans="1:7" x14ac:dyDescent="0.25">
      <c r="A58" s="4"/>
      <c r="B58" s="11"/>
      <c r="C58" s="11"/>
      <c r="D58" s="11"/>
      <c r="E58" s="6"/>
      <c r="F58" s="11"/>
      <c r="G58" s="11"/>
    </row>
    <row r="59" spans="1:7" x14ac:dyDescent="0.25">
      <c r="A59" s="4"/>
      <c r="B59" s="11"/>
      <c r="C59" s="11"/>
      <c r="D59" s="11"/>
      <c r="E59" s="6"/>
      <c r="F59" s="11"/>
      <c r="G59" s="11"/>
    </row>
    <row r="60" spans="1:7" x14ac:dyDescent="0.25">
      <c r="A60" s="4"/>
      <c r="B60" s="11"/>
      <c r="C60" s="11"/>
      <c r="D60" s="11"/>
      <c r="E60" s="6"/>
      <c r="F60" s="11"/>
      <c r="G60" s="11"/>
    </row>
    <row r="61" spans="1:7" x14ac:dyDescent="0.25">
      <c r="A61" s="4"/>
      <c r="B61" s="11"/>
      <c r="C61" s="11"/>
      <c r="D61" s="11"/>
      <c r="E61" s="6"/>
      <c r="F61" s="11"/>
      <c r="G61" s="11"/>
    </row>
    <row r="62" spans="1:7" x14ac:dyDescent="0.25">
      <c r="A62" s="4"/>
      <c r="B62" s="11"/>
      <c r="C62" s="11"/>
      <c r="D62" s="11"/>
      <c r="E62" s="6"/>
      <c r="F62" s="11"/>
      <c r="G62" s="11"/>
    </row>
    <row r="63" spans="1:7" x14ac:dyDescent="0.25">
      <c r="A63" s="4"/>
      <c r="B63" s="11"/>
      <c r="C63" s="11"/>
      <c r="D63" s="11"/>
      <c r="E63" s="6"/>
      <c r="F63" s="11"/>
      <c r="G63" s="11"/>
    </row>
    <row r="64" spans="1:7" x14ac:dyDescent="0.25">
      <c r="A64" s="4"/>
      <c r="B64" s="11"/>
      <c r="C64" s="11"/>
      <c r="D64" s="11"/>
      <c r="E64" s="6"/>
      <c r="F64" s="11"/>
      <c r="G64" s="11"/>
    </row>
    <row r="65" spans="1:7" x14ac:dyDescent="0.25">
      <c r="A65" s="4"/>
      <c r="B65" s="11"/>
      <c r="C65" s="11"/>
      <c r="D65" s="11"/>
      <c r="E65" s="6"/>
      <c r="F65" s="11"/>
      <c r="G65" s="11"/>
    </row>
    <row r="66" spans="1:7" x14ac:dyDescent="0.25">
      <c r="A66" s="4"/>
      <c r="B66" s="11"/>
      <c r="C66" s="11"/>
      <c r="D66" s="11"/>
      <c r="E66" s="6"/>
      <c r="F66" s="11"/>
      <c r="G66" s="11"/>
    </row>
    <row r="67" spans="1:7" x14ac:dyDescent="0.25">
      <c r="A67" s="4"/>
      <c r="B67" s="11"/>
      <c r="C67" s="11"/>
      <c r="D67" s="11"/>
      <c r="E67" s="6"/>
      <c r="F67" s="11"/>
      <c r="G67" s="11"/>
    </row>
    <row r="68" spans="1:7" x14ac:dyDescent="0.25">
      <c r="A68" s="4"/>
      <c r="B68" s="11"/>
      <c r="C68" s="11"/>
      <c r="D68" s="11"/>
      <c r="E68" s="6"/>
      <c r="F68" s="11"/>
      <c r="G68" s="11"/>
    </row>
    <row r="69" spans="1:7" x14ac:dyDescent="0.25">
      <c r="A69" s="4"/>
      <c r="B69" s="11"/>
      <c r="C69" s="11"/>
      <c r="D69" s="11"/>
      <c r="E69" s="6"/>
      <c r="F69" s="11"/>
      <c r="G69" s="11"/>
    </row>
    <row r="70" spans="1:7" x14ac:dyDescent="0.25">
      <c r="A70" s="4"/>
      <c r="B70" s="11"/>
      <c r="C70" s="11"/>
      <c r="D70" s="11"/>
      <c r="E70" s="6"/>
      <c r="F70" s="11"/>
      <c r="G70" s="11"/>
    </row>
    <row r="71" spans="1:7" x14ac:dyDescent="0.25">
      <c r="A71" s="4"/>
      <c r="B71" s="11"/>
      <c r="C71" s="11"/>
      <c r="D71" s="11"/>
      <c r="E71" s="6"/>
      <c r="F71" s="11"/>
      <c r="G71" s="11"/>
    </row>
    <row r="72" spans="1:7" x14ac:dyDescent="0.25">
      <c r="A72" s="4"/>
      <c r="B72" s="11"/>
      <c r="C72" s="11"/>
      <c r="D72" s="11"/>
      <c r="E72" s="6"/>
      <c r="F72" s="11"/>
      <c r="G72" s="11"/>
    </row>
    <row r="73" spans="1:7" x14ac:dyDescent="0.25">
      <c r="A73" s="4"/>
      <c r="B73" s="11"/>
      <c r="C73" s="11"/>
      <c r="D73" s="11"/>
      <c r="E73" s="6"/>
      <c r="F73" s="11"/>
      <c r="G73" s="11"/>
    </row>
    <row r="74" spans="1:7" x14ac:dyDescent="0.25">
      <c r="A74" s="4"/>
      <c r="B74" s="11"/>
      <c r="C74" s="11"/>
      <c r="D74" s="11"/>
      <c r="E74" s="6"/>
      <c r="F74" s="11"/>
      <c r="G74" s="11"/>
    </row>
    <row r="75" spans="1:7" x14ac:dyDescent="0.25">
      <c r="A75" s="4"/>
      <c r="B75" s="11"/>
      <c r="C75" s="11"/>
      <c r="D75" s="11"/>
      <c r="E75" s="6"/>
      <c r="F75" s="11"/>
      <c r="G75" s="11"/>
    </row>
    <row r="76" spans="1:7" x14ac:dyDescent="0.25">
      <c r="A76" s="4"/>
      <c r="B76" s="11"/>
      <c r="C76" s="11"/>
      <c r="D76" s="11"/>
      <c r="E76" s="6"/>
      <c r="F76" s="11"/>
      <c r="G76" s="11"/>
    </row>
    <row r="77" spans="1:7" x14ac:dyDescent="0.25">
      <c r="A77" s="4"/>
      <c r="B77" s="11"/>
      <c r="C77" s="11"/>
      <c r="D77" s="11"/>
      <c r="E77" s="6"/>
      <c r="F77" s="11"/>
      <c r="G77" s="11"/>
    </row>
    <row r="78" spans="1:7" x14ac:dyDescent="0.25">
      <c r="A78" s="4"/>
      <c r="B78" s="11"/>
      <c r="C78" s="11"/>
      <c r="D78" s="11"/>
      <c r="E78" s="6"/>
      <c r="F78" s="11"/>
      <c r="G78" s="11"/>
    </row>
    <row r="79" spans="1:7" x14ac:dyDescent="0.25">
      <c r="A79" s="4"/>
      <c r="B79" s="11"/>
      <c r="C79" s="11"/>
      <c r="D79" s="11"/>
      <c r="E79" s="6"/>
      <c r="F79" s="11"/>
      <c r="G79" s="11"/>
    </row>
    <row r="80" spans="1:7" x14ac:dyDescent="0.25">
      <c r="A80" s="4"/>
      <c r="B80" s="11"/>
      <c r="C80" s="11"/>
      <c r="D80" s="11"/>
      <c r="E80" s="6"/>
      <c r="F80" s="11"/>
      <c r="G80" s="11"/>
    </row>
    <row r="81" spans="1:7" x14ac:dyDescent="0.25">
      <c r="A81" s="4"/>
      <c r="B81" s="11"/>
      <c r="C81" s="11"/>
      <c r="D81" s="11"/>
      <c r="E81" s="6"/>
      <c r="F81" s="11"/>
      <c r="G81" s="11"/>
    </row>
    <row r="82" spans="1:7" x14ac:dyDescent="0.25">
      <c r="A82" s="4"/>
      <c r="B82" s="11"/>
      <c r="C82" s="11"/>
      <c r="D82" s="11"/>
      <c r="E82" s="6"/>
      <c r="F82" s="11"/>
      <c r="G82" s="11"/>
    </row>
    <row r="83" spans="1:7" x14ac:dyDescent="0.25">
      <c r="A83" s="4"/>
      <c r="B83" s="11"/>
      <c r="C83" s="11"/>
      <c r="D83" s="11"/>
      <c r="E83" s="6"/>
      <c r="F83" s="11"/>
      <c r="G83" s="11"/>
    </row>
    <row r="84" spans="1:7" x14ac:dyDescent="0.25">
      <c r="A84" s="4"/>
      <c r="B84" s="11"/>
      <c r="C84" s="11"/>
      <c r="D84" s="11"/>
      <c r="E84" s="6"/>
      <c r="F84" s="11"/>
      <c r="G84" s="11"/>
    </row>
    <row r="85" spans="1:7" x14ac:dyDescent="0.25">
      <c r="A85" s="4"/>
      <c r="B85" s="11"/>
      <c r="C85" s="11"/>
      <c r="D85" s="11"/>
      <c r="E85" s="6"/>
      <c r="F85" s="11"/>
      <c r="G85" s="11"/>
    </row>
    <row r="86" spans="1:7" x14ac:dyDescent="0.25">
      <c r="A86" s="4"/>
      <c r="B86" s="11"/>
      <c r="C86" s="11"/>
      <c r="D86" s="11"/>
      <c r="E86" s="6"/>
      <c r="F86" s="11"/>
      <c r="G86" s="11"/>
    </row>
    <row r="87" spans="1:7" x14ac:dyDescent="0.25">
      <c r="A87" s="4"/>
      <c r="B87" s="11"/>
      <c r="C87" s="11"/>
      <c r="D87" s="11"/>
      <c r="E87" s="6"/>
      <c r="F87" s="11"/>
      <c r="G87" s="11"/>
    </row>
    <row r="88" spans="1:7" x14ac:dyDescent="0.25">
      <c r="A88" s="4"/>
      <c r="B88" s="11"/>
      <c r="C88" s="11"/>
      <c r="D88" s="11"/>
      <c r="E88" s="6"/>
      <c r="F88" s="11"/>
      <c r="G88" s="11"/>
    </row>
    <row r="89" spans="1:7" x14ac:dyDescent="0.25">
      <c r="A89" s="4"/>
      <c r="B89" s="11"/>
      <c r="C89" s="11"/>
      <c r="D89" s="11"/>
      <c r="E89" s="6"/>
      <c r="F89" s="11"/>
      <c r="G89" s="11"/>
    </row>
    <row r="90" spans="1:7" x14ac:dyDescent="0.25">
      <c r="A90" s="4"/>
      <c r="B90" s="11"/>
      <c r="C90" s="11"/>
      <c r="D90" s="11"/>
      <c r="E90" s="6"/>
      <c r="F90" s="11"/>
      <c r="G90" s="11"/>
    </row>
    <row r="91" spans="1:7" x14ac:dyDescent="0.25">
      <c r="A91" s="4"/>
      <c r="B91" s="11"/>
      <c r="C91" s="11"/>
      <c r="D91" s="11"/>
      <c r="E91" s="6"/>
      <c r="F91" s="11"/>
      <c r="G91" s="11"/>
    </row>
    <row r="92" spans="1:7" x14ac:dyDescent="0.25">
      <c r="A92" s="4"/>
      <c r="B92" s="11"/>
      <c r="C92" s="11"/>
      <c r="D92" s="11"/>
      <c r="E92" s="6"/>
      <c r="F92" s="11"/>
      <c r="G92" s="11"/>
    </row>
    <row r="93" spans="1:7" x14ac:dyDescent="0.25">
      <c r="A93" s="4"/>
      <c r="B93" s="11"/>
      <c r="C93" s="11"/>
      <c r="D93" s="11"/>
      <c r="E93" s="6"/>
      <c r="F93" s="11"/>
      <c r="G93" s="11"/>
    </row>
    <row r="94" spans="1:7" x14ac:dyDescent="0.25">
      <c r="A94" s="4"/>
      <c r="B94" s="11"/>
      <c r="C94" s="11"/>
      <c r="D94" s="11"/>
      <c r="E94" s="6"/>
      <c r="F94" s="11"/>
      <c r="G94" s="11"/>
    </row>
    <row r="95" spans="1:7" x14ac:dyDescent="0.25">
      <c r="A95" s="4"/>
      <c r="B95" s="11"/>
      <c r="C95" s="11"/>
      <c r="D95" s="11"/>
      <c r="E95" s="6"/>
      <c r="F95" s="11"/>
      <c r="G95" s="11"/>
    </row>
    <row r="96" spans="1:7" x14ac:dyDescent="0.25">
      <c r="A96" s="4"/>
      <c r="B96" s="11"/>
      <c r="C96" s="11"/>
      <c r="D96" s="11"/>
      <c r="E96" s="6"/>
      <c r="F96" s="11"/>
      <c r="G96" s="11"/>
    </row>
    <row r="97" spans="1:7" x14ac:dyDescent="0.25">
      <c r="A97" s="4"/>
      <c r="B97" s="11"/>
      <c r="C97" s="11"/>
      <c r="D97" s="11"/>
      <c r="E97" s="6"/>
      <c r="F97" s="11"/>
      <c r="G97" s="11"/>
    </row>
    <row r="98" spans="1:7" x14ac:dyDescent="0.25">
      <c r="A98" s="4"/>
      <c r="B98" s="11"/>
      <c r="C98" s="11"/>
      <c r="D98" s="11"/>
      <c r="E98" s="6"/>
      <c r="F98" s="11"/>
      <c r="G98" s="11"/>
    </row>
    <row r="99" spans="1:7" x14ac:dyDescent="0.25">
      <c r="A99" s="4"/>
      <c r="B99" s="11"/>
      <c r="C99" s="11"/>
      <c r="D99" s="11"/>
      <c r="E99" s="6"/>
      <c r="F99" s="11"/>
      <c r="G99" s="11"/>
    </row>
    <row r="100" spans="1:7" x14ac:dyDescent="0.25">
      <c r="A100" s="4"/>
      <c r="B100" s="11"/>
      <c r="C100" s="11"/>
      <c r="D100" s="11"/>
      <c r="E100" s="6"/>
      <c r="F100" s="11"/>
      <c r="G100" s="11"/>
    </row>
    <row r="101" spans="1:7" x14ac:dyDescent="0.25">
      <c r="A101" s="4"/>
      <c r="B101" s="11"/>
      <c r="C101" s="11"/>
      <c r="D101" s="11"/>
      <c r="E101" s="6"/>
      <c r="F101" s="11"/>
      <c r="G101" s="11"/>
    </row>
    <row r="102" spans="1:7" x14ac:dyDescent="0.25">
      <c r="A102" s="4"/>
      <c r="B102" s="11"/>
      <c r="C102" s="11"/>
      <c r="D102" s="11"/>
      <c r="E102" s="6"/>
      <c r="F102" s="11"/>
      <c r="G102" s="11"/>
    </row>
    <row r="103" spans="1:7" x14ac:dyDescent="0.25">
      <c r="A103" s="4"/>
      <c r="B103" s="11"/>
      <c r="C103" s="11"/>
      <c r="D103" s="11"/>
      <c r="E103" s="6"/>
      <c r="F103" s="11"/>
      <c r="G103" s="11"/>
    </row>
    <row r="104" spans="1:7" x14ac:dyDescent="0.25">
      <c r="A104" s="4"/>
      <c r="B104" s="11"/>
      <c r="C104" s="11"/>
      <c r="D104" s="11"/>
      <c r="E104" s="6"/>
      <c r="F104" s="11"/>
      <c r="G104" s="11"/>
    </row>
    <row r="105" spans="1:7" x14ac:dyDescent="0.25">
      <c r="A105" s="4"/>
      <c r="B105" s="11"/>
      <c r="C105" s="11"/>
      <c r="D105" s="11"/>
      <c r="E105" s="6"/>
      <c r="F105" s="11"/>
      <c r="G105" s="11"/>
    </row>
    <row r="106" spans="1:7" x14ac:dyDescent="0.25">
      <c r="A106" s="4"/>
      <c r="B106" s="11"/>
      <c r="C106" s="11"/>
      <c r="D106" s="11"/>
      <c r="E106" s="6"/>
      <c r="F106" s="11"/>
      <c r="G106" s="11"/>
    </row>
    <row r="107" spans="1:7" x14ac:dyDescent="0.25">
      <c r="A107" s="4"/>
      <c r="B107" s="11"/>
      <c r="C107" s="11"/>
      <c r="D107" s="11"/>
      <c r="E107" s="6"/>
      <c r="F107" s="11"/>
      <c r="G107" s="11"/>
    </row>
    <row r="108" spans="1:7" x14ac:dyDescent="0.25">
      <c r="A108" s="4"/>
      <c r="B108" s="11"/>
      <c r="C108" s="11"/>
      <c r="D108" s="11"/>
      <c r="E108" s="6"/>
      <c r="F108" s="11"/>
      <c r="G108" s="11"/>
    </row>
    <row r="109" spans="1:7" x14ac:dyDescent="0.25">
      <c r="A109" s="4"/>
      <c r="B109" s="11"/>
      <c r="C109" s="11"/>
      <c r="D109" s="11"/>
      <c r="E109" s="6"/>
      <c r="F109" s="11"/>
      <c r="G109" s="11"/>
    </row>
    <row r="110" spans="1:7" x14ac:dyDescent="0.25">
      <c r="A110" s="4"/>
      <c r="B110" s="11"/>
      <c r="C110" s="11"/>
      <c r="D110" s="11"/>
      <c r="E110" s="6"/>
      <c r="F110" s="11"/>
      <c r="G110" s="11"/>
    </row>
    <row r="111" spans="1:7" x14ac:dyDescent="0.25">
      <c r="A111" s="4"/>
      <c r="B111" s="11"/>
      <c r="C111" s="11"/>
      <c r="D111" s="11"/>
      <c r="E111" s="6"/>
      <c r="F111" s="11"/>
      <c r="G111" s="11"/>
    </row>
    <row r="112" spans="1:7" x14ac:dyDescent="0.25">
      <c r="A112" s="4"/>
      <c r="B112" s="11"/>
      <c r="C112" s="11"/>
      <c r="D112" s="11"/>
      <c r="E112" s="6"/>
      <c r="F112" s="11"/>
      <c r="G112" s="11"/>
    </row>
    <row r="113" spans="1:7" x14ac:dyDescent="0.25">
      <c r="A113" s="4"/>
      <c r="B113" s="11"/>
      <c r="C113" s="11"/>
      <c r="D113" s="11"/>
      <c r="E113" s="6"/>
      <c r="F113" s="11"/>
      <c r="G113" s="11"/>
    </row>
    <row r="114" spans="1:7" x14ac:dyDescent="0.25">
      <c r="A114" s="4"/>
      <c r="B114" s="11"/>
      <c r="C114" s="11"/>
      <c r="D114" s="11"/>
      <c r="E114" s="6"/>
      <c r="F114" s="11"/>
      <c r="G114" s="11"/>
    </row>
    <row r="115" spans="1:7" x14ac:dyDescent="0.25">
      <c r="A115" s="4"/>
      <c r="B115" s="11"/>
      <c r="C115" s="11"/>
      <c r="D115" s="11"/>
      <c r="E115" s="6"/>
      <c r="F115" s="11"/>
      <c r="G115" s="11"/>
    </row>
    <row r="116" spans="1:7" x14ac:dyDescent="0.25">
      <c r="A116" s="4"/>
      <c r="B116" s="11"/>
      <c r="C116" s="11"/>
      <c r="D116" s="11"/>
      <c r="E116" s="6"/>
      <c r="F116" s="11"/>
      <c r="G116" s="11"/>
    </row>
    <row r="117" spans="1:7" x14ac:dyDescent="0.25">
      <c r="A117" s="4"/>
      <c r="B117" s="11"/>
      <c r="C117" s="11"/>
      <c r="D117" s="11"/>
      <c r="E117" s="6"/>
      <c r="F117" s="11"/>
      <c r="G117" s="11"/>
    </row>
    <row r="118" spans="1:7" x14ac:dyDescent="0.25">
      <c r="A118" s="4"/>
      <c r="B118" s="11"/>
      <c r="C118" s="11"/>
      <c r="D118" s="11"/>
      <c r="E118" s="6"/>
      <c r="F118" s="11"/>
      <c r="G118" s="11"/>
    </row>
    <row r="119" spans="1:7" x14ac:dyDescent="0.25">
      <c r="A119" s="4"/>
      <c r="B119" s="11"/>
      <c r="C119" s="11"/>
      <c r="D119" s="11"/>
      <c r="E119" s="6"/>
      <c r="F119" s="11"/>
      <c r="G119" s="11"/>
    </row>
    <row r="120" spans="1:7" x14ac:dyDescent="0.25">
      <c r="A120" s="4"/>
      <c r="B120" s="11"/>
      <c r="C120" s="11"/>
      <c r="D120" s="11"/>
      <c r="E120" s="6"/>
      <c r="F120" s="11"/>
      <c r="G120" s="11"/>
    </row>
    <row r="121" spans="1:7" x14ac:dyDescent="0.25">
      <c r="A121" s="4"/>
      <c r="B121" s="11"/>
      <c r="C121" s="11"/>
      <c r="D121" s="11"/>
      <c r="E121" s="6"/>
      <c r="F121" s="11"/>
      <c r="G121" s="11"/>
    </row>
    <row r="122" spans="1:7" x14ac:dyDescent="0.25">
      <c r="A122" s="4"/>
      <c r="B122" s="11"/>
      <c r="C122" s="11"/>
      <c r="D122" s="11"/>
      <c r="E122" s="6"/>
      <c r="F122" s="11"/>
      <c r="G122" s="11"/>
    </row>
    <row r="123" spans="1:7" x14ac:dyDescent="0.25">
      <c r="A123" s="4"/>
      <c r="B123" s="11"/>
      <c r="C123" s="11"/>
      <c r="D123" s="11"/>
      <c r="E123" s="6"/>
      <c r="F123" s="11"/>
      <c r="G123" s="11"/>
    </row>
    <row r="124" spans="1:7" x14ac:dyDescent="0.25">
      <c r="A124" s="4"/>
      <c r="B124" s="11"/>
      <c r="C124" s="11"/>
      <c r="D124" s="11"/>
      <c r="E124" s="6"/>
      <c r="F124" s="11"/>
      <c r="G124" s="11"/>
    </row>
    <row r="125" spans="1:7" x14ac:dyDescent="0.25">
      <c r="A125" s="4"/>
      <c r="B125" s="11"/>
      <c r="C125" s="11"/>
      <c r="D125" s="11"/>
      <c r="E125" s="6"/>
      <c r="F125" s="11"/>
      <c r="G125" s="11"/>
    </row>
    <row r="126" spans="1:7" x14ac:dyDescent="0.25">
      <c r="A126" s="4"/>
      <c r="B126" s="11"/>
      <c r="C126" s="11"/>
      <c r="D126" s="11"/>
      <c r="E126" s="6"/>
      <c r="F126" s="11"/>
      <c r="G126" s="11"/>
    </row>
    <row r="127" spans="1:7" x14ac:dyDescent="0.25">
      <c r="A127" s="4"/>
      <c r="B127" s="11"/>
      <c r="C127" s="11"/>
      <c r="D127" s="11"/>
      <c r="E127" s="6"/>
      <c r="F127" s="11"/>
      <c r="G127" s="11"/>
    </row>
    <row r="128" spans="1:7" x14ac:dyDescent="0.25">
      <c r="A128" s="4"/>
      <c r="B128" s="11"/>
      <c r="C128" s="11"/>
      <c r="D128" s="11"/>
      <c r="E128" s="6"/>
      <c r="F128" s="11"/>
      <c r="G128" s="11"/>
    </row>
    <row r="129" spans="1:7" x14ac:dyDescent="0.25">
      <c r="A129" s="4"/>
      <c r="B129" s="11"/>
      <c r="C129" s="11"/>
      <c r="D129" s="11"/>
      <c r="E129" s="6"/>
      <c r="F129" s="11"/>
      <c r="G129" s="11"/>
    </row>
    <row r="130" spans="1:7" x14ac:dyDescent="0.25">
      <c r="A130" s="4"/>
      <c r="B130" s="11"/>
      <c r="C130" s="11"/>
      <c r="D130" s="11"/>
      <c r="E130" s="6"/>
      <c r="F130" s="11"/>
      <c r="G130" s="11"/>
    </row>
    <row r="131" spans="1:7" x14ac:dyDescent="0.25">
      <c r="A131" s="4"/>
      <c r="B131" s="11"/>
      <c r="C131" s="11"/>
      <c r="D131" s="11"/>
      <c r="E131" s="6"/>
      <c r="F131" s="11"/>
      <c r="G131" s="11"/>
    </row>
    <row r="132" spans="1:7" x14ac:dyDescent="0.25">
      <c r="A132" s="4"/>
      <c r="B132" s="11"/>
      <c r="C132" s="11"/>
      <c r="D132" s="11"/>
      <c r="E132" s="6"/>
      <c r="F132" s="11"/>
      <c r="G132" s="11"/>
    </row>
    <row r="133" spans="1:7" x14ac:dyDescent="0.25">
      <c r="A133" s="4"/>
      <c r="B133" s="11"/>
      <c r="C133" s="11"/>
      <c r="D133" s="11"/>
      <c r="E133" s="6"/>
      <c r="F133" s="11"/>
      <c r="G133" s="11"/>
    </row>
    <row r="134" spans="1:7" x14ac:dyDescent="0.25">
      <c r="A134" s="4"/>
      <c r="B134" s="11"/>
      <c r="C134" s="11"/>
      <c r="D134" s="11"/>
      <c r="E134" s="6"/>
      <c r="F134" s="11"/>
      <c r="G134" s="11"/>
    </row>
    <row r="135" spans="1:7" x14ac:dyDescent="0.25">
      <c r="A135" s="4"/>
      <c r="B135" s="11"/>
      <c r="C135" s="11"/>
      <c r="D135" s="11"/>
      <c r="E135" s="6"/>
      <c r="F135" s="11"/>
      <c r="G135" s="11"/>
    </row>
    <row r="136" spans="1:7" x14ac:dyDescent="0.25">
      <c r="A136" s="4"/>
      <c r="B136" s="11"/>
      <c r="C136" s="11"/>
      <c r="D136" s="11"/>
      <c r="E136" s="6"/>
      <c r="F136" s="11"/>
      <c r="G136" s="11"/>
    </row>
    <row r="137" spans="1:7" x14ac:dyDescent="0.25">
      <c r="A137" s="4"/>
      <c r="B137" s="11"/>
      <c r="C137" s="11"/>
      <c r="D137" s="11"/>
      <c r="E137" s="6"/>
      <c r="F137" s="11"/>
      <c r="G137" s="11"/>
    </row>
    <row r="138" spans="1:7" x14ac:dyDescent="0.25">
      <c r="A138" s="4"/>
      <c r="B138" s="11"/>
      <c r="C138" s="11"/>
      <c r="D138" s="11"/>
      <c r="E138" s="6"/>
      <c r="F138" s="11"/>
      <c r="G138" s="11"/>
    </row>
    <row r="139" spans="1:7" x14ac:dyDescent="0.25">
      <c r="A139" s="4"/>
      <c r="B139" s="11"/>
      <c r="C139" s="11"/>
      <c r="D139" s="11"/>
      <c r="E139" s="6"/>
      <c r="F139" s="11"/>
      <c r="G139" s="11"/>
    </row>
    <row r="140" spans="1:7" x14ac:dyDescent="0.25">
      <c r="A140" s="4"/>
      <c r="B140" s="11"/>
      <c r="C140" s="11"/>
      <c r="D140" s="11"/>
      <c r="E140" s="6"/>
      <c r="F140" s="11"/>
      <c r="G140" s="11"/>
    </row>
    <row r="141" spans="1:7" x14ac:dyDescent="0.25">
      <c r="A141" s="4"/>
      <c r="B141" s="11"/>
      <c r="C141" s="11"/>
      <c r="D141" s="11"/>
      <c r="E141" s="6"/>
      <c r="F141" s="11"/>
      <c r="G141" s="11"/>
    </row>
    <row r="142" spans="1:7" x14ac:dyDescent="0.25">
      <c r="A142" s="4"/>
      <c r="B142" s="11"/>
      <c r="C142" s="11"/>
      <c r="D142" s="11"/>
      <c r="E142" s="6"/>
      <c r="F142" s="11"/>
      <c r="G142" s="11"/>
    </row>
    <row r="143" spans="1:7" x14ac:dyDescent="0.25">
      <c r="A143" s="4"/>
      <c r="B143" s="11"/>
      <c r="C143" s="11"/>
      <c r="D143" s="11"/>
      <c r="E143" s="6"/>
      <c r="F143" s="11"/>
      <c r="G143" s="11"/>
    </row>
    <row r="144" spans="1:7" x14ac:dyDescent="0.25">
      <c r="A144" s="4"/>
      <c r="B144" s="11"/>
      <c r="C144" s="11"/>
      <c r="D144" s="11"/>
      <c r="E144" s="6"/>
      <c r="F144" s="11"/>
      <c r="G144" s="11"/>
    </row>
    <row r="145" spans="1:7" x14ac:dyDescent="0.25">
      <c r="A145" s="4"/>
      <c r="B145" s="11"/>
      <c r="C145" s="11"/>
      <c r="D145" s="11"/>
      <c r="E145" s="6"/>
      <c r="F145" s="11"/>
      <c r="G145" s="11"/>
    </row>
    <row r="146" spans="1:7" x14ac:dyDescent="0.25">
      <c r="A146" s="4"/>
      <c r="B146" s="11"/>
      <c r="C146" s="11"/>
      <c r="D146" s="11"/>
      <c r="E146" s="6"/>
      <c r="F146" s="11"/>
      <c r="G146" s="11"/>
    </row>
    <row r="147" spans="1:7" x14ac:dyDescent="0.25">
      <c r="A147" s="4"/>
      <c r="B147" s="11"/>
      <c r="C147" s="11"/>
      <c r="D147" s="11"/>
      <c r="E147" s="6"/>
      <c r="F147" s="11"/>
      <c r="G147" s="11"/>
    </row>
    <row r="148" spans="1:7" x14ac:dyDescent="0.25">
      <c r="A148" s="4"/>
      <c r="B148" s="11"/>
      <c r="C148" s="11"/>
      <c r="D148" s="11"/>
      <c r="E148" s="6"/>
      <c r="F148" s="11"/>
      <c r="G148" s="11"/>
    </row>
    <row r="149" spans="1:7" x14ac:dyDescent="0.25">
      <c r="A149" s="4"/>
      <c r="B149" s="11"/>
      <c r="C149" s="11"/>
      <c r="D149" s="11"/>
      <c r="E149" s="6"/>
      <c r="F149" s="11"/>
      <c r="G149" s="11"/>
    </row>
    <row r="150" spans="1:7" x14ac:dyDescent="0.25">
      <c r="A150" s="4"/>
      <c r="B150" s="11"/>
      <c r="C150" s="11"/>
      <c r="D150" s="11"/>
      <c r="E150" s="6"/>
      <c r="F150" s="11"/>
      <c r="G150" s="11"/>
    </row>
    <row r="151" spans="1:7" x14ac:dyDescent="0.25">
      <c r="A151" s="4"/>
      <c r="B151" s="11"/>
      <c r="C151" s="11"/>
      <c r="D151" s="11"/>
      <c r="E151" s="6"/>
      <c r="F151" s="11"/>
      <c r="G151" s="11"/>
    </row>
    <row r="152" spans="1:7" x14ac:dyDescent="0.25">
      <c r="A152" s="4"/>
      <c r="B152" s="11"/>
      <c r="C152" s="11"/>
      <c r="D152" s="11"/>
      <c r="E152" s="6"/>
      <c r="F152" s="11"/>
      <c r="G152" s="11"/>
    </row>
    <row r="153" spans="1:7" x14ac:dyDescent="0.25">
      <c r="A153" s="4"/>
      <c r="B153" s="11"/>
      <c r="C153" s="11"/>
      <c r="D153" s="11"/>
      <c r="E153" s="6"/>
      <c r="F153" s="11"/>
      <c r="G153" s="11"/>
    </row>
    <row r="154" spans="1:7" x14ac:dyDescent="0.25">
      <c r="A154" s="4"/>
      <c r="B154" s="11"/>
      <c r="C154" s="11"/>
      <c r="D154" s="11"/>
      <c r="E154" s="6"/>
      <c r="F154" s="11"/>
      <c r="G154" s="11"/>
    </row>
    <row r="155" spans="1:7" x14ac:dyDescent="0.25">
      <c r="A155" s="4"/>
      <c r="B155" s="11"/>
      <c r="C155" s="11"/>
      <c r="D155" s="11"/>
      <c r="E155" s="6"/>
      <c r="F155" s="11"/>
      <c r="G155" s="11"/>
    </row>
    <row r="156" spans="1:7" x14ac:dyDescent="0.25">
      <c r="A156" s="4"/>
      <c r="B156" s="11"/>
      <c r="C156" s="11"/>
      <c r="D156" s="11"/>
      <c r="E156" s="6"/>
      <c r="F156" s="11"/>
      <c r="G156" s="11"/>
    </row>
    <row r="157" spans="1:7" x14ac:dyDescent="0.25">
      <c r="A157" s="4"/>
      <c r="B157" s="11"/>
      <c r="C157" s="11"/>
      <c r="D157" s="11"/>
      <c r="E157" s="6"/>
      <c r="F157" s="11"/>
      <c r="G157" s="11"/>
    </row>
    <row r="158" spans="1:7" x14ac:dyDescent="0.25">
      <c r="A158" s="4"/>
      <c r="B158" s="11"/>
      <c r="C158" s="11"/>
      <c r="D158" s="11"/>
      <c r="E158" s="6"/>
      <c r="F158" s="11"/>
      <c r="G158" s="11"/>
    </row>
    <row r="159" spans="1:7" x14ac:dyDescent="0.25">
      <c r="A159" s="4"/>
      <c r="B159" s="11"/>
      <c r="C159" s="11"/>
      <c r="D159" s="11"/>
      <c r="E159" s="6"/>
      <c r="F159" s="11"/>
      <c r="G159" s="11"/>
    </row>
    <row r="160" spans="1:7" x14ac:dyDescent="0.25">
      <c r="A160" s="4"/>
      <c r="B160" s="11"/>
      <c r="C160" s="11"/>
      <c r="D160" s="11"/>
      <c r="E160" s="6"/>
      <c r="F160" s="11"/>
      <c r="G160" s="11"/>
    </row>
    <row r="161" spans="1:7" x14ac:dyDescent="0.25">
      <c r="A161" s="4"/>
      <c r="B161" s="11"/>
      <c r="C161" s="11"/>
      <c r="D161" s="11"/>
      <c r="E161" s="6"/>
      <c r="F161" s="11"/>
      <c r="G161" s="11"/>
    </row>
    <row r="162" spans="1:7" x14ac:dyDescent="0.25">
      <c r="A162" s="4"/>
      <c r="B162" s="11"/>
      <c r="C162" s="11"/>
      <c r="D162" s="11"/>
      <c r="E162" s="6"/>
      <c r="F162" s="11"/>
      <c r="G162" s="11"/>
    </row>
    <row r="163" spans="1:7" x14ac:dyDescent="0.25">
      <c r="A163" s="4"/>
      <c r="B163" s="11"/>
      <c r="C163" s="11"/>
      <c r="D163" s="11"/>
      <c r="E163" s="6"/>
      <c r="F163" s="11"/>
      <c r="G163" s="11"/>
    </row>
    <row r="164" spans="1:7" x14ac:dyDescent="0.25">
      <c r="A164" s="4"/>
      <c r="B164" s="11"/>
      <c r="C164" s="11"/>
      <c r="D164" s="11"/>
      <c r="E164" s="6"/>
      <c r="F164" s="11"/>
      <c r="G164" s="11"/>
    </row>
    <row r="165" spans="1:7" x14ac:dyDescent="0.25">
      <c r="A165" s="4"/>
      <c r="B165" s="11"/>
      <c r="C165" s="11"/>
      <c r="D165" s="11"/>
      <c r="E165" s="6"/>
      <c r="F165" s="11"/>
      <c r="G165" s="11"/>
    </row>
    <row r="166" spans="1:7" x14ac:dyDescent="0.25">
      <c r="A166" s="4"/>
      <c r="B166" s="11"/>
      <c r="C166" s="11"/>
      <c r="D166" s="11"/>
      <c r="E166" s="6"/>
      <c r="F166" s="11"/>
      <c r="G166" s="11"/>
    </row>
    <row r="167" spans="1:7" x14ac:dyDescent="0.25">
      <c r="A167" s="4"/>
      <c r="B167" s="11"/>
      <c r="C167" s="11"/>
      <c r="D167" s="11"/>
      <c r="E167" s="6"/>
      <c r="F167" s="11"/>
      <c r="G167" s="11"/>
    </row>
    <row r="168" spans="1:7" x14ac:dyDescent="0.25">
      <c r="A168" s="4"/>
      <c r="B168" s="11"/>
      <c r="C168" s="11"/>
      <c r="D168" s="11"/>
      <c r="E168" s="6"/>
      <c r="F168" s="11"/>
      <c r="G168" s="11"/>
    </row>
    <row r="169" spans="1:7" x14ac:dyDescent="0.25">
      <c r="A169" s="4"/>
      <c r="B169" s="11"/>
      <c r="C169" s="11"/>
      <c r="D169" s="11"/>
      <c r="E169" s="6"/>
      <c r="F169" s="11"/>
      <c r="G169" s="11"/>
    </row>
    <row r="170" spans="1:7" x14ac:dyDescent="0.25">
      <c r="A170" s="4"/>
      <c r="B170" s="11"/>
      <c r="C170" s="11"/>
      <c r="D170" s="11"/>
      <c r="E170" s="6"/>
      <c r="F170" s="11"/>
      <c r="G170" s="11"/>
    </row>
    <row r="171" spans="1:7" x14ac:dyDescent="0.25">
      <c r="A171" s="4"/>
      <c r="B171" s="11"/>
      <c r="C171" s="11"/>
      <c r="D171" s="11"/>
      <c r="E171" s="6"/>
      <c r="F171" s="11"/>
      <c r="G171" s="11"/>
    </row>
    <row r="172" spans="1:7" x14ac:dyDescent="0.25">
      <c r="A172" s="4"/>
      <c r="B172" s="11"/>
      <c r="C172" s="11"/>
      <c r="D172" s="11"/>
      <c r="E172" s="6"/>
      <c r="F172" s="11"/>
      <c r="G172" s="11"/>
    </row>
    <row r="173" spans="1:7" x14ac:dyDescent="0.25">
      <c r="A173" s="4"/>
      <c r="B173" s="11"/>
      <c r="C173" s="11"/>
      <c r="D173" s="11"/>
      <c r="E173" s="6"/>
      <c r="F173" s="11"/>
      <c r="G173" s="11"/>
    </row>
    <row r="174" spans="1:7" x14ac:dyDescent="0.25">
      <c r="A174" s="4"/>
      <c r="B174" s="11"/>
      <c r="C174" s="11"/>
      <c r="D174" s="11"/>
      <c r="E174" s="6"/>
      <c r="F174" s="11"/>
      <c r="G174" s="11"/>
    </row>
    <row r="175" spans="1:7" x14ac:dyDescent="0.25">
      <c r="A175" s="4"/>
      <c r="B175" s="11"/>
      <c r="C175" s="11"/>
      <c r="D175" s="11"/>
      <c r="E175" s="6"/>
      <c r="F175" s="11"/>
      <c r="G175" s="11"/>
    </row>
    <row r="176" spans="1:7" x14ac:dyDescent="0.25">
      <c r="A176" s="4"/>
      <c r="B176" s="11"/>
      <c r="C176" s="11"/>
      <c r="D176" s="11"/>
      <c r="E176" s="6"/>
      <c r="F176" s="11"/>
      <c r="G176" s="11"/>
    </row>
    <row r="177" spans="1:7" x14ac:dyDescent="0.25">
      <c r="A177" s="4"/>
      <c r="B177" s="11"/>
      <c r="C177" s="11"/>
      <c r="D177" s="11"/>
      <c r="E177" s="6"/>
      <c r="F177" s="11"/>
      <c r="G177" s="11"/>
    </row>
    <row r="178" spans="1:7" x14ac:dyDescent="0.25">
      <c r="A178" s="4"/>
      <c r="B178" s="11"/>
      <c r="C178" s="11"/>
      <c r="D178" s="11"/>
      <c r="E178" s="6"/>
      <c r="F178" s="11"/>
      <c r="G178" s="11"/>
    </row>
    <row r="179" spans="1:7" x14ac:dyDescent="0.25">
      <c r="A179" s="4"/>
      <c r="B179" s="11"/>
      <c r="C179" s="11"/>
      <c r="D179" s="11"/>
      <c r="E179" s="6"/>
      <c r="F179" s="11"/>
      <c r="G179" s="11"/>
    </row>
    <row r="180" spans="1:7" x14ac:dyDescent="0.25">
      <c r="A180" s="4"/>
      <c r="B180" s="11"/>
      <c r="C180" s="11"/>
      <c r="D180" s="11"/>
      <c r="E180" s="6"/>
      <c r="F180" s="11"/>
      <c r="G180" s="11"/>
    </row>
    <row r="181" spans="1:7" x14ac:dyDescent="0.25">
      <c r="A181" s="4"/>
      <c r="B181" s="11"/>
      <c r="C181" s="11"/>
      <c r="D181" s="11"/>
      <c r="E181" s="6"/>
      <c r="F181" s="11"/>
      <c r="G181" s="11"/>
    </row>
    <row r="182" spans="1:7" x14ac:dyDescent="0.25">
      <c r="A182" s="4"/>
      <c r="B182" s="11"/>
      <c r="C182" s="11"/>
      <c r="D182" s="11"/>
      <c r="E182" s="6"/>
      <c r="F182" s="11"/>
      <c r="G182" s="11"/>
    </row>
    <row r="183" spans="1:7" x14ac:dyDescent="0.25">
      <c r="A183" s="4"/>
      <c r="B183" s="11"/>
      <c r="C183" s="11"/>
      <c r="D183" s="11"/>
      <c r="E183" s="6"/>
      <c r="F183" s="11"/>
      <c r="G183" s="11"/>
    </row>
    <row r="184" spans="1:7" x14ac:dyDescent="0.25">
      <c r="A184" s="4"/>
      <c r="B184" s="11"/>
      <c r="C184" s="11"/>
      <c r="D184" s="11"/>
      <c r="E184" s="6"/>
      <c r="F184" s="11"/>
      <c r="G184" s="11"/>
    </row>
    <row r="185" spans="1:7" x14ac:dyDescent="0.25">
      <c r="A185" s="4"/>
      <c r="B185" s="11"/>
      <c r="C185" s="11"/>
      <c r="D185" s="11"/>
      <c r="E185" s="6"/>
      <c r="F185" s="11"/>
      <c r="G185" s="11"/>
    </row>
    <row r="186" spans="1:7" x14ac:dyDescent="0.25">
      <c r="A186" s="4"/>
      <c r="B186" s="11"/>
      <c r="C186" s="11"/>
      <c r="D186" s="11"/>
      <c r="E186" s="6"/>
      <c r="F186" s="11"/>
      <c r="G186" s="11"/>
    </row>
    <row r="187" spans="1:7" x14ac:dyDescent="0.25">
      <c r="A187" s="4"/>
      <c r="B187" s="11"/>
      <c r="C187" s="11"/>
      <c r="D187" s="11"/>
      <c r="E187" s="6"/>
      <c r="F187" s="11"/>
      <c r="G187" s="11"/>
    </row>
    <row r="188" spans="1:7" x14ac:dyDescent="0.25">
      <c r="A188" s="4"/>
      <c r="B188" s="11"/>
      <c r="C188" s="11"/>
      <c r="D188" s="11"/>
      <c r="E188" s="6"/>
      <c r="F188" s="11"/>
      <c r="G188" s="11"/>
    </row>
    <row r="189" spans="1:7" x14ac:dyDescent="0.25">
      <c r="A189" s="4"/>
      <c r="B189" s="11"/>
      <c r="C189" s="11"/>
      <c r="D189" s="11"/>
      <c r="E189" s="6"/>
      <c r="F189" s="11"/>
      <c r="G189" s="11"/>
    </row>
    <row r="190" spans="1:7" x14ac:dyDescent="0.25">
      <c r="A190" s="4"/>
      <c r="B190" s="11"/>
      <c r="C190" s="11"/>
      <c r="D190" s="11"/>
      <c r="E190" s="6"/>
      <c r="F190" s="11"/>
      <c r="G190" s="11"/>
    </row>
    <row r="191" spans="1:7" x14ac:dyDescent="0.25">
      <c r="A191" s="4"/>
      <c r="B191" s="11"/>
      <c r="C191" s="11"/>
      <c r="D191" s="11"/>
      <c r="E191" s="6"/>
      <c r="F191" s="11"/>
      <c r="G191" s="11"/>
    </row>
    <row r="192" spans="1:7" x14ac:dyDescent="0.25">
      <c r="A192" s="4"/>
      <c r="B192" s="11"/>
      <c r="C192" s="11"/>
      <c r="D192" s="11"/>
      <c r="E192" s="6"/>
      <c r="F192" s="11"/>
      <c r="G192" s="11"/>
    </row>
    <row r="193" spans="1:7" x14ac:dyDescent="0.25">
      <c r="A193" s="4"/>
      <c r="B193" s="11"/>
      <c r="C193" s="11"/>
      <c r="D193" s="11"/>
      <c r="E193" s="6"/>
      <c r="F193" s="11"/>
      <c r="G193" s="11"/>
    </row>
    <row r="194" spans="1:7" x14ac:dyDescent="0.25">
      <c r="A194" s="4"/>
      <c r="B194" s="11"/>
      <c r="C194" s="11"/>
      <c r="D194" s="11"/>
      <c r="E194" s="6"/>
      <c r="F194" s="11"/>
      <c r="G194" s="11"/>
    </row>
    <row r="195" spans="1:7" x14ac:dyDescent="0.25">
      <c r="A195" s="4"/>
      <c r="B195" s="11"/>
      <c r="C195" s="11"/>
      <c r="D195" s="11"/>
      <c r="E195" s="6"/>
      <c r="F195" s="11"/>
      <c r="G195" s="11"/>
    </row>
    <row r="196" spans="1:7" x14ac:dyDescent="0.25">
      <c r="A196" s="4"/>
      <c r="B196" s="11"/>
      <c r="C196" s="11"/>
      <c r="D196" s="11"/>
      <c r="E196" s="6"/>
      <c r="F196" s="11"/>
      <c r="G196" s="11"/>
    </row>
    <row r="197" spans="1:7" x14ac:dyDescent="0.25">
      <c r="A197" s="4"/>
      <c r="B197" s="11"/>
      <c r="C197" s="11"/>
      <c r="D197" s="11"/>
      <c r="E197" s="6"/>
      <c r="F197" s="11"/>
      <c r="G197" s="11"/>
    </row>
    <row r="198" spans="1:7" x14ac:dyDescent="0.25">
      <c r="A198" s="4"/>
      <c r="B198" s="11"/>
      <c r="C198" s="11"/>
      <c r="D198" s="11"/>
      <c r="E198" s="6"/>
      <c r="F198" s="11"/>
      <c r="G198" s="11"/>
    </row>
    <row r="199" spans="1:7" x14ac:dyDescent="0.25">
      <c r="A199" s="4"/>
      <c r="B199" s="11"/>
      <c r="C199" s="11"/>
      <c r="D199" s="11"/>
      <c r="E199" s="6"/>
      <c r="F199" s="11"/>
      <c r="G199" s="11"/>
    </row>
    <row r="200" spans="1:7" x14ac:dyDescent="0.25">
      <c r="A200" s="4"/>
      <c r="B200" s="11"/>
      <c r="C200" s="11"/>
      <c r="D200" s="11"/>
      <c r="E200" s="6"/>
      <c r="F200" s="11"/>
      <c r="G200" s="11"/>
    </row>
    <row r="201" spans="1:7" x14ac:dyDescent="0.25">
      <c r="A201" s="4"/>
      <c r="B201" s="11"/>
      <c r="C201" s="11"/>
      <c r="D201" s="11"/>
      <c r="E201" s="6"/>
      <c r="F201" s="11"/>
      <c r="G201" s="11"/>
    </row>
    <row r="202" spans="1:7" x14ac:dyDescent="0.25">
      <c r="A202" s="4"/>
      <c r="B202" s="11"/>
      <c r="C202" s="11"/>
      <c r="D202" s="11"/>
      <c r="E202" s="6"/>
      <c r="F202" s="11"/>
      <c r="G202" s="11"/>
    </row>
    <row r="203" spans="1:7" x14ac:dyDescent="0.25">
      <c r="A203" s="4"/>
      <c r="B203" s="11"/>
      <c r="C203" s="11"/>
      <c r="D203" s="11"/>
      <c r="E203" s="6"/>
      <c r="F203" s="11"/>
      <c r="G203" s="11"/>
    </row>
    <row r="204" spans="1:7" x14ac:dyDescent="0.25">
      <c r="A204" s="4"/>
      <c r="B204" s="11"/>
      <c r="C204" s="11"/>
      <c r="D204" s="11"/>
      <c r="E204" s="6"/>
      <c r="F204" s="11"/>
      <c r="G204" s="11"/>
    </row>
    <row r="205" spans="1:7" x14ac:dyDescent="0.25">
      <c r="A205" s="4"/>
      <c r="B205" s="11"/>
      <c r="C205" s="11"/>
      <c r="D205" s="11"/>
      <c r="E205" s="6"/>
      <c r="F205" s="11"/>
      <c r="G205" s="11"/>
    </row>
    <row r="206" spans="1:7" x14ac:dyDescent="0.25">
      <c r="A206" s="4"/>
      <c r="B206" s="11"/>
      <c r="C206" s="11"/>
      <c r="D206" s="11"/>
      <c r="E206" s="6"/>
      <c r="F206" s="11"/>
      <c r="G206" s="11"/>
    </row>
    <row r="207" spans="1:7" x14ac:dyDescent="0.25">
      <c r="A207" s="4"/>
      <c r="B207" s="11"/>
      <c r="C207" s="11"/>
      <c r="D207" s="11"/>
      <c r="E207" s="6"/>
      <c r="F207" s="11"/>
      <c r="G207" s="11"/>
    </row>
    <row r="208" spans="1:7" x14ac:dyDescent="0.25">
      <c r="A208" s="4"/>
      <c r="B208" s="11"/>
      <c r="C208" s="11"/>
      <c r="D208" s="11"/>
      <c r="E208" s="6"/>
      <c r="F208" s="11"/>
      <c r="G208" s="11"/>
    </row>
    <row r="209" spans="1:7" x14ac:dyDescent="0.25">
      <c r="A209" s="4"/>
      <c r="B209" s="11"/>
      <c r="C209" s="11"/>
      <c r="D209" s="11"/>
      <c r="E209" s="6"/>
      <c r="F209" s="11"/>
      <c r="G209" s="11"/>
    </row>
    <row r="210" spans="1:7" x14ac:dyDescent="0.25">
      <c r="A210" s="4"/>
      <c r="B210" s="11"/>
      <c r="C210" s="11"/>
      <c r="D210" s="11"/>
      <c r="E210" s="6"/>
      <c r="F210" s="11"/>
      <c r="G210" s="11"/>
    </row>
    <row r="211" spans="1:7" x14ac:dyDescent="0.25">
      <c r="A211" s="4"/>
      <c r="B211" s="11"/>
      <c r="C211" s="11"/>
      <c r="D211" s="11"/>
      <c r="E211" s="6"/>
      <c r="F211" s="11"/>
      <c r="G211" s="11"/>
    </row>
    <row r="212" spans="1:7" x14ac:dyDescent="0.25">
      <c r="A212" s="4"/>
      <c r="B212" s="11"/>
      <c r="C212" s="11"/>
      <c r="D212" s="11"/>
      <c r="E212" s="6"/>
      <c r="F212" s="11"/>
      <c r="G212" s="11"/>
    </row>
    <row r="213" spans="1:7" x14ac:dyDescent="0.25">
      <c r="A213" s="4"/>
      <c r="B213" s="11"/>
      <c r="C213" s="11"/>
      <c r="D213" s="11"/>
      <c r="E213" s="6"/>
      <c r="F213" s="11"/>
      <c r="G213" s="11"/>
    </row>
    <row r="214" spans="1:7" x14ac:dyDescent="0.25">
      <c r="A214" s="4"/>
      <c r="B214" s="11"/>
      <c r="C214" s="11"/>
      <c r="D214" s="11"/>
      <c r="E214" s="6"/>
      <c r="F214" s="11"/>
      <c r="G214" s="11"/>
    </row>
    <row r="215" spans="1:7" x14ac:dyDescent="0.25">
      <c r="A215" s="4"/>
      <c r="B215" s="11"/>
      <c r="C215" s="11"/>
      <c r="D215" s="11"/>
      <c r="E215" s="6"/>
      <c r="F215" s="11"/>
      <c r="G215" s="11"/>
    </row>
    <row r="216" spans="1:7" x14ac:dyDescent="0.25">
      <c r="A216" s="4"/>
      <c r="B216" s="11"/>
      <c r="C216" s="11"/>
      <c r="D216" s="11"/>
      <c r="E216" s="6"/>
      <c r="F216" s="11"/>
      <c r="G216" s="11"/>
    </row>
    <row r="217" spans="1:7" x14ac:dyDescent="0.25">
      <c r="A217" s="4"/>
      <c r="B217" s="11"/>
      <c r="C217" s="11"/>
      <c r="D217" s="11"/>
      <c r="E217" s="6"/>
      <c r="F217" s="11"/>
      <c r="G217" s="11"/>
    </row>
    <row r="218" spans="1:7" x14ac:dyDescent="0.25">
      <c r="A218" s="4"/>
      <c r="B218" s="11"/>
      <c r="C218" s="11"/>
      <c r="D218" s="11"/>
      <c r="E218" s="6"/>
      <c r="F218" s="11"/>
      <c r="G218" s="11"/>
    </row>
    <row r="219" spans="1:7" x14ac:dyDescent="0.25">
      <c r="A219" s="4"/>
      <c r="B219" s="11"/>
      <c r="C219" s="11"/>
      <c r="D219" s="11"/>
      <c r="E219" s="6"/>
      <c r="F219" s="11"/>
      <c r="G219" s="11"/>
    </row>
    <row r="220" spans="1:7" x14ac:dyDescent="0.25">
      <c r="A220" s="4"/>
      <c r="B220" s="11"/>
      <c r="C220" s="11"/>
      <c r="D220" s="11"/>
      <c r="E220" s="6"/>
      <c r="F220" s="11"/>
      <c r="G220" s="11"/>
    </row>
    <row r="221" spans="1:7" x14ac:dyDescent="0.25">
      <c r="A221" s="4"/>
      <c r="B221" s="11"/>
      <c r="C221" s="11"/>
      <c r="D221" s="11"/>
      <c r="E221" s="6"/>
      <c r="F221" s="11"/>
      <c r="G221" s="11"/>
    </row>
    <row r="222" spans="1:7" x14ac:dyDescent="0.25">
      <c r="A222" s="4"/>
      <c r="B222" s="11"/>
      <c r="C222" s="11"/>
      <c r="D222" s="11"/>
      <c r="E222" s="6"/>
      <c r="F222" s="11"/>
      <c r="G222" s="11"/>
    </row>
    <row r="223" spans="1:7" x14ac:dyDescent="0.25">
      <c r="A223" s="4"/>
      <c r="B223" s="11"/>
      <c r="C223" s="11"/>
      <c r="D223" s="11"/>
      <c r="E223" s="6"/>
      <c r="F223" s="11"/>
      <c r="G223" s="11"/>
    </row>
    <row r="224" spans="1:7" x14ac:dyDescent="0.25">
      <c r="A224" s="4"/>
      <c r="B224" s="11"/>
      <c r="C224" s="11"/>
      <c r="D224" s="11"/>
      <c r="E224" s="6"/>
      <c r="F224" s="11"/>
      <c r="G224" s="11"/>
    </row>
    <row r="225" spans="1:7" x14ac:dyDescent="0.25">
      <c r="A225" s="4"/>
      <c r="B225" s="11"/>
      <c r="C225" s="11"/>
      <c r="D225" s="11"/>
      <c r="E225" s="6"/>
      <c r="F225" s="11"/>
      <c r="G225" s="11"/>
    </row>
    <row r="226" spans="1:7" x14ac:dyDescent="0.25">
      <c r="A226" s="4"/>
      <c r="B226" s="11"/>
      <c r="C226" s="11"/>
      <c r="D226" s="11"/>
      <c r="E226" s="6"/>
      <c r="F226" s="11"/>
      <c r="G226" s="11"/>
    </row>
    <row r="227" spans="1:7" x14ac:dyDescent="0.25">
      <c r="A227" s="4"/>
      <c r="B227" s="11"/>
      <c r="C227" s="11"/>
      <c r="D227" s="11"/>
      <c r="E227" s="6"/>
      <c r="F227" s="11"/>
      <c r="G227" s="11"/>
    </row>
    <row r="228" spans="1:7" x14ac:dyDescent="0.25">
      <c r="A228" s="4"/>
      <c r="B228" s="11"/>
      <c r="C228" s="11"/>
      <c r="D228" s="11"/>
      <c r="E228" s="6"/>
      <c r="F228" s="11"/>
      <c r="G228" s="11"/>
    </row>
    <row r="229" spans="1:7" x14ac:dyDescent="0.25">
      <c r="A229" s="4"/>
      <c r="B229" s="11"/>
      <c r="C229" s="11"/>
      <c r="D229" s="11"/>
      <c r="E229" s="6"/>
      <c r="F229" s="11"/>
      <c r="G229" s="11"/>
    </row>
    <row r="230" spans="1:7" x14ac:dyDescent="0.25">
      <c r="A230" s="4"/>
      <c r="B230" s="11"/>
      <c r="C230" s="11"/>
      <c r="D230" s="11"/>
      <c r="E230" s="6"/>
      <c r="F230" s="11"/>
      <c r="G230" s="11"/>
    </row>
    <row r="231" spans="1:7" x14ac:dyDescent="0.25">
      <c r="A231" s="4"/>
      <c r="B231" s="11"/>
      <c r="C231" s="11"/>
      <c r="D231" s="11"/>
      <c r="E231" s="6"/>
      <c r="F231" s="11"/>
      <c r="G231" s="11"/>
    </row>
    <row r="232" spans="1:7" x14ac:dyDescent="0.25">
      <c r="A232" s="4"/>
      <c r="B232" s="11"/>
      <c r="C232" s="11"/>
      <c r="D232" s="11"/>
      <c r="E232" s="6"/>
      <c r="F232" s="11"/>
      <c r="G232" s="11"/>
    </row>
    <row r="233" spans="1:7" x14ac:dyDescent="0.25">
      <c r="A233" s="4"/>
      <c r="B233" s="11"/>
      <c r="C233" s="11"/>
      <c r="D233" s="11"/>
      <c r="E233" s="6"/>
      <c r="F233" s="11"/>
      <c r="G233" s="11"/>
    </row>
    <row r="234" spans="1:7" x14ac:dyDescent="0.25">
      <c r="A234" s="4"/>
      <c r="B234" s="11"/>
      <c r="C234" s="11"/>
      <c r="D234" s="11"/>
      <c r="E234" s="6"/>
      <c r="F234" s="11"/>
      <c r="G234" s="11"/>
    </row>
    <row r="235" spans="1:7" x14ac:dyDescent="0.25">
      <c r="A235" s="4"/>
      <c r="B235" s="11"/>
      <c r="C235" s="11"/>
      <c r="D235" s="11"/>
      <c r="E235" s="6"/>
      <c r="F235" s="11"/>
      <c r="G235" s="11"/>
    </row>
    <row r="236" spans="1:7" x14ac:dyDescent="0.25">
      <c r="A236" s="4"/>
      <c r="B236" s="11"/>
      <c r="C236" s="11"/>
      <c r="D236" s="11"/>
      <c r="E236" s="6"/>
      <c r="F236" s="11"/>
      <c r="G236" s="11"/>
    </row>
    <row r="237" spans="1:7" x14ac:dyDescent="0.25">
      <c r="A237" s="4"/>
      <c r="B237" s="11"/>
      <c r="C237" s="11"/>
      <c r="D237" s="11"/>
      <c r="E237" s="6"/>
      <c r="F237" s="11"/>
      <c r="G237" s="11"/>
    </row>
    <row r="238" spans="1:7" x14ac:dyDescent="0.25">
      <c r="A238" s="4"/>
      <c r="B238" s="11"/>
      <c r="C238" s="11"/>
      <c r="D238" s="11"/>
      <c r="E238" s="6"/>
      <c r="F238" s="11"/>
      <c r="G238" s="11"/>
    </row>
    <row r="239" spans="1:7" x14ac:dyDescent="0.25">
      <c r="A239" s="4"/>
      <c r="B239" s="11"/>
      <c r="C239" s="11"/>
      <c r="D239" s="11"/>
      <c r="E239" s="6"/>
      <c r="F239" s="11"/>
      <c r="G239" s="11"/>
    </row>
    <row r="240" spans="1:7" x14ac:dyDescent="0.25">
      <c r="A240" s="4"/>
      <c r="B240" s="11"/>
      <c r="C240" s="11"/>
      <c r="D240" s="11"/>
      <c r="E240" s="6"/>
      <c r="F240" s="11"/>
      <c r="G240" s="11"/>
    </row>
    <row r="241" spans="1:7" x14ac:dyDescent="0.25">
      <c r="A241" s="4"/>
      <c r="B241" s="11"/>
      <c r="C241" s="11"/>
      <c r="D241" s="11"/>
      <c r="E241" s="6"/>
      <c r="F241" s="11"/>
      <c r="G241" s="11"/>
    </row>
    <row r="242" spans="1:7" x14ac:dyDescent="0.25">
      <c r="A242" s="4"/>
      <c r="B242" s="11"/>
      <c r="C242" s="11"/>
      <c r="D242" s="11"/>
      <c r="E242" s="6"/>
      <c r="F242" s="11"/>
      <c r="G242" s="11"/>
    </row>
    <row r="243" spans="1:7" x14ac:dyDescent="0.25">
      <c r="A243" s="4"/>
      <c r="B243" s="11"/>
      <c r="C243" s="11"/>
      <c r="D243" s="11"/>
      <c r="E243" s="6"/>
      <c r="F243" s="11"/>
      <c r="G243" s="11"/>
    </row>
    <row r="244" spans="1:7" x14ac:dyDescent="0.25">
      <c r="A244" s="4"/>
      <c r="B244" s="11"/>
      <c r="C244" s="11"/>
      <c r="D244" s="11"/>
      <c r="E244" s="6"/>
      <c r="F244" s="11"/>
      <c r="G244" s="11"/>
    </row>
    <row r="245" spans="1:7" x14ac:dyDescent="0.25">
      <c r="A245" s="4"/>
      <c r="B245" s="11"/>
      <c r="C245" s="11"/>
      <c r="D245" s="11"/>
      <c r="E245" s="6"/>
      <c r="F245" s="11"/>
      <c r="G245" s="11"/>
    </row>
    <row r="246" spans="1:7" x14ac:dyDescent="0.25">
      <c r="A246" s="4"/>
      <c r="B246" s="11"/>
      <c r="C246" s="11"/>
      <c r="D246" s="11"/>
      <c r="E246" s="6"/>
      <c r="F246" s="11"/>
      <c r="G246" s="11"/>
    </row>
    <row r="247" spans="1:7" x14ac:dyDescent="0.25">
      <c r="A247" s="4"/>
      <c r="B247" s="11"/>
      <c r="C247" s="11"/>
      <c r="D247" s="11"/>
      <c r="E247" s="6"/>
      <c r="F247" s="11"/>
      <c r="G247" s="11"/>
    </row>
    <row r="248" spans="1:7" x14ac:dyDescent="0.25">
      <c r="A248" s="4"/>
      <c r="B248" s="11"/>
      <c r="C248" s="11"/>
      <c r="D248" s="11"/>
      <c r="E248" s="6"/>
      <c r="F248" s="11"/>
      <c r="G248" s="11"/>
    </row>
    <row r="249" spans="1:7" x14ac:dyDescent="0.25">
      <c r="A249" s="4"/>
      <c r="B249" s="11"/>
      <c r="C249" s="11"/>
      <c r="D249" s="11"/>
      <c r="E249" s="6"/>
      <c r="F249" s="11"/>
      <c r="G249" s="11"/>
    </row>
    <row r="250" spans="1:7" x14ac:dyDescent="0.25">
      <c r="A250" s="4"/>
      <c r="B250" s="11"/>
      <c r="C250" s="11"/>
      <c r="D250" s="11"/>
      <c r="E250" s="6"/>
      <c r="F250" s="11"/>
      <c r="G250" s="11"/>
    </row>
    <row r="251" spans="1:7" x14ac:dyDescent="0.25">
      <c r="A251" s="4"/>
      <c r="B251" s="11"/>
      <c r="C251" s="11"/>
      <c r="D251" s="11"/>
      <c r="E251" s="6"/>
      <c r="F251" s="11"/>
      <c r="G251" s="11"/>
    </row>
    <row r="252" spans="1:7" x14ac:dyDescent="0.25">
      <c r="A252" s="4"/>
      <c r="B252" s="11"/>
      <c r="C252" s="11"/>
      <c r="D252" s="11"/>
      <c r="E252" s="6"/>
      <c r="F252" s="11"/>
      <c r="G252" s="11"/>
    </row>
    <row r="253" spans="1:7" x14ac:dyDescent="0.25">
      <c r="A253" s="4"/>
      <c r="B253" s="11"/>
      <c r="C253" s="11"/>
      <c r="D253" s="11"/>
      <c r="E253" s="6"/>
      <c r="F253" s="11"/>
      <c r="G253" s="11"/>
    </row>
  </sheetData>
  <conditionalFormatting sqref="A4:G253">
    <cfRule type="expression" dxfId="2" priority="1">
      <formula>$F4="Paid"</formula>
    </cfRule>
  </conditionalFormatting>
  <dataValidations count="6">
    <dataValidation type="list" allowBlank="1" sqref="B10:B253">
      <formula1>"Receipt,Payment"</formula1>
    </dataValidation>
    <dataValidation type="list" allowBlank="1" sqref="B4:B253">
      <formula1>"Receipt,Payment"</formula1>
    </dataValidation>
    <dataValidation type="list" allowBlank="1" sqref="C10:C253">
      <formula1>'By item'!$A$4:$A$18</formula1>
    </dataValidation>
    <dataValidation type="list" allowBlank="1" sqref="C4:C253">
      <formula1>'By item'!$A$4:$A$18</formula1>
    </dataValidation>
    <dataValidation type="list" allowBlank="1" sqref="F10:F253">
      <formula1>"Planned,Paid"</formula1>
    </dataValidation>
    <dataValidation type="list" allowBlank="1" sqref="F4:F253">
      <formula1>"Planned,Paid"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8" customWidth="1"/>
    <col min="4" max="4" width="11" customWidth="1"/>
    <col min="5" max="5" width="18" customWidth="1"/>
    <col min="6" max="6" width="20" customWidth="1"/>
  </cols>
  <sheetData>
    <row r="1" spans="1:1" x14ac:dyDescent="0.25">
      <c r="A1" s="1" t="s">
        <v>55</v>
      </c>
    </row>
    <row r="2" spans="1:1" x14ac:dyDescent="0.25">
      <c r="A2" s="2" t="s">
        <v>56</v>
      </c>
    </row>
    <row r="3" spans="1:6" x14ac:dyDescent="0.25">
      <c r="A3" s="10" t="s">
        <v>23</v>
      </c>
      <c r="B3" s="10" t="s">
        <v>15</v>
      </c>
      <c r="C3" s="10" t="s">
        <v>16</v>
      </c>
      <c r="D3" s="10" t="s">
        <v>57</v>
      </c>
      <c r="E3" s="10" t="s">
        <v>58</v>
      </c>
      <c r="F3" s="10" t="s">
        <v>59</v>
      </c>
    </row>
    <row r="4" spans="1:6" x14ac:dyDescent="0.25">
      <c r="A4" s="11" t="s">
        <v>33</v>
      </c>
      <c r="B4" s="5">
        <f>IF($A4="","",SUMIFS('Register'!$E$4:$E$253,'Register'!$C$4:$C$253,$A4,'Register'!$B$4:$B$253,"Receipt",'Register'!$A$4:$A$253,"&gt;="&amp;'Calendar'!$C$4,'Register'!$A$4:$A$253,"&lt;="&amp;'Calendar'!$A$54))</f>
        <v>1270000</v>
      </c>
      <c r="C4" s="5">
        <f>IF($A4="","",SUMIFS('Register'!$E$4:$E$253,'Register'!$C$4:$C$253,$A4,'Register'!$B$4:$B$253,"Payment",'Register'!$A$4:$A$253,"&gt;="&amp;'Calendar'!$C$4,'Register'!$A$4:$A$253,"&lt;="&amp;'Calendar'!$A$54))</f>
        <v>0</v>
      </c>
      <c r="D4" s="12">
        <f>IF($A4="","",IF($C$19=0,0,C4/$C$19))</f>
        <v>0</v>
      </c>
      <c r="E4" s="5">
        <f>IF($A4="","",SUMIFS('Register'!$E$4:$E$253,'Register'!$C$4:$C$253,$A4,'Register'!$F$4:$F$253,"Paid",'Register'!$A$4:$A$253,"&gt;="&amp;'Calendar'!$C$4,'Register'!$A$4:$A$253,"&lt;="&amp;'Calendar'!$A$54))</f>
        <v>180000</v>
      </c>
      <c r="F4" s="5">
        <f>IF($A4="","",B4+C4-E4)</f>
        <v>1090000</v>
      </c>
    </row>
    <row r="5" spans="1:6" x14ac:dyDescent="0.25">
      <c r="A5" s="11" t="s">
        <v>51</v>
      </c>
      <c r="B5" s="5">
        <f>IF($A5="","",SUMIFS('Register'!$E$4:$E$253,'Register'!$C$4:$C$253,$A5,'Register'!$B$4:$B$253,"Receipt",'Register'!$A$4:$A$253,"&gt;="&amp;'Calendar'!$C$4,'Register'!$A$4:$A$253,"&lt;="&amp;'Calendar'!$A$54))</f>
        <v>18500</v>
      </c>
      <c r="C5" s="5">
        <f>IF($A5="","",SUMIFS('Register'!$E$4:$E$253,'Register'!$C$4:$C$253,$A5,'Register'!$B$4:$B$253,"Payment",'Register'!$A$4:$A$253,"&gt;="&amp;'Calendar'!$C$4,'Register'!$A$4:$A$253,"&lt;="&amp;'Calendar'!$A$54))</f>
        <v>0</v>
      </c>
      <c r="D5" s="12">
        <f>IF($A5="","",IF($C$19=0,0,C5/$C$19))</f>
        <v>0</v>
      </c>
      <c r="E5" s="5">
        <f>IF($A5="","",SUMIFS('Register'!$E$4:$E$253,'Register'!$C$4:$C$253,$A5,'Register'!$F$4:$F$253,"Paid",'Register'!$A$4:$A$253,"&gt;="&amp;'Calendar'!$C$4,'Register'!$A$4:$A$253,"&lt;="&amp;'Calendar'!$A$54))</f>
        <v>0</v>
      </c>
      <c r="F5" s="5">
        <f>IF($A5="","",B5+C5-E5)</f>
        <v>18500</v>
      </c>
    </row>
    <row r="6" spans="1:6" x14ac:dyDescent="0.25">
      <c r="A6" s="11" t="s">
        <v>39</v>
      </c>
      <c r="B6" s="5">
        <f>IF($A6="","",SUMIFS('Register'!$E$4:$E$253,'Register'!$C$4:$C$253,$A6,'Register'!$B$4:$B$253,"Receipt",'Register'!$A$4:$A$253,"&gt;="&amp;'Calendar'!$C$4,'Register'!$A$4:$A$253,"&lt;="&amp;'Calendar'!$A$54))</f>
        <v>0</v>
      </c>
      <c r="C6" s="5">
        <f>IF($A6="","",SUMIFS('Register'!$E$4:$E$253,'Register'!$C$4:$C$253,$A6,'Register'!$B$4:$B$253,"Payment",'Register'!$A$4:$A$253,"&gt;="&amp;'Calendar'!$C$4,'Register'!$A$4:$A$253,"&lt;="&amp;'Calendar'!$A$54))</f>
        <v>483000</v>
      </c>
      <c r="D6" s="12">
        <f>IF($A6="","",IF($C$19=0,0,C6/$C$19))</f>
        <v>0.3208662725</v>
      </c>
      <c r="E6" s="5">
        <f>IF($A6="","",SUMIFS('Register'!$E$4:$E$253,'Register'!$C$4:$C$253,$A6,'Register'!$F$4:$F$253,"Paid",'Register'!$A$4:$A$253,"&gt;="&amp;'Calendar'!$C$4,'Register'!$A$4:$A$253,"&lt;="&amp;'Calendar'!$A$54))</f>
        <v>0</v>
      </c>
      <c r="F6" s="5">
        <f>IF($A6="","",B6+C6-E6)</f>
        <v>483000</v>
      </c>
    </row>
    <row r="7" spans="1:6" x14ac:dyDescent="0.25">
      <c r="A7" s="11" t="s">
        <v>43</v>
      </c>
      <c r="B7" s="5">
        <f>IF($A7="","",SUMIFS('Register'!$E$4:$E$253,'Register'!$C$4:$C$253,$A7,'Register'!$B$4:$B$253,"Receipt",'Register'!$A$4:$A$253,"&gt;="&amp;'Calendar'!$C$4,'Register'!$A$4:$A$253,"&lt;="&amp;'Calendar'!$A$54))</f>
        <v>0</v>
      </c>
      <c r="C7" s="5">
        <f>IF($A7="","",SUMIFS('Register'!$E$4:$E$253,'Register'!$C$4:$C$253,$A7,'Register'!$B$4:$B$253,"Payment",'Register'!$A$4:$A$253,"&gt;="&amp;'Calendar'!$C$4,'Register'!$A$4:$A$253,"&lt;="&amp;'Calendar'!$A$54))</f>
        <v>560000</v>
      </c>
      <c r="D7" s="12">
        <f>IF($A7="","",IF($C$19=0,0,C7/$C$19))</f>
        <v>0.37201886667</v>
      </c>
      <c r="E7" s="5">
        <f>IF($A7="","",SUMIFS('Register'!$E$4:$E$253,'Register'!$C$4:$C$253,$A7,'Register'!$F$4:$F$253,"Paid",'Register'!$A$4:$A$253,"&gt;="&amp;'Calendar'!$C$4,'Register'!$A$4:$A$253,"&lt;="&amp;'Calendar'!$A$54))</f>
        <v>0</v>
      </c>
      <c r="F7" s="5">
        <f>IF($A7="","",B7+C7-E7)</f>
        <v>560000</v>
      </c>
    </row>
    <row r="8" spans="1:6" x14ac:dyDescent="0.25">
      <c r="A8" s="11" t="s">
        <v>53</v>
      </c>
      <c r="B8" s="5">
        <f>IF($A8="","",SUMIFS('Register'!$E$4:$E$253,'Register'!$C$4:$C$253,$A8,'Register'!$B$4:$B$253,"Receipt",'Register'!$A$4:$A$253,"&gt;="&amp;'Calendar'!$C$4,'Register'!$A$4:$A$253,"&lt;="&amp;'Calendar'!$A$54))</f>
        <v>0</v>
      </c>
      <c r="C8" s="5">
        <f>IF($A8="","",SUMIFS('Register'!$E$4:$E$253,'Register'!$C$4:$C$253,$A8,'Register'!$B$4:$B$253,"Payment",'Register'!$A$4:$A$253,"&gt;="&amp;'Calendar'!$C$4,'Register'!$A$4:$A$253,"&lt;="&amp;'Calendar'!$A$54))</f>
        <v>126000</v>
      </c>
      <c r="D8" s="12">
        <f>IF($A8="","",IF($C$19=0,0,C8/$C$19))</f>
        <v>0.083704245001</v>
      </c>
      <c r="E8" s="5">
        <f>IF($A8="","",SUMIFS('Register'!$E$4:$E$253,'Register'!$C$4:$C$253,$A8,'Register'!$F$4:$F$253,"Paid",'Register'!$A$4:$A$253,"&gt;="&amp;'Calendar'!$C$4,'Register'!$A$4:$A$253,"&lt;="&amp;'Calendar'!$A$54))</f>
        <v>0</v>
      </c>
      <c r="F8" s="5">
        <f>IF($A8="","",B8+C8-E8)</f>
        <v>126000</v>
      </c>
    </row>
    <row r="9" spans="1:6" x14ac:dyDescent="0.25">
      <c r="A9" s="11" t="s">
        <v>29</v>
      </c>
      <c r="B9" s="5">
        <f>IF($A9="","",SUMIFS('Register'!$E$4:$E$253,'Register'!$C$4:$C$253,$A9,'Register'!$B$4:$B$253,"Receipt",'Register'!$A$4:$A$253,"&gt;="&amp;'Calendar'!$C$4,'Register'!$A$4:$A$253,"&lt;="&amp;'Calendar'!$A$54))</f>
        <v>0</v>
      </c>
      <c r="C9" s="5">
        <f>IF($A9="","",SUMIFS('Register'!$E$4:$E$253,'Register'!$C$4:$C$253,$A9,'Register'!$B$4:$B$253,"Payment",'Register'!$A$4:$A$253,"&gt;="&amp;'Calendar'!$C$4,'Register'!$A$4:$A$253,"&lt;="&amp;'Calendar'!$A$54))</f>
        <v>170000</v>
      </c>
      <c r="D9" s="12">
        <f>IF($A9="","",IF($C$19=0,0,C9/$C$19))</f>
        <v>0.11293429881</v>
      </c>
      <c r="E9" s="5">
        <f>IF($A9="","",SUMIFS('Register'!$E$4:$E$253,'Register'!$C$4:$C$253,$A9,'Register'!$F$4:$F$253,"Paid",'Register'!$A$4:$A$253,"&gt;="&amp;'Calendar'!$C$4,'Register'!$A$4:$A$253,"&lt;="&amp;'Calendar'!$A$54))</f>
        <v>85000</v>
      </c>
      <c r="F9" s="5">
        <f>IF($A9="","",B9+C9-E9)</f>
        <v>85000</v>
      </c>
    </row>
    <row r="10" spans="1:6" x14ac:dyDescent="0.25">
      <c r="A10" s="11" t="s">
        <v>48</v>
      </c>
      <c r="B10" s="5">
        <f>IF($A10="","",SUMIFS('Register'!$E$4:$E$253,'Register'!$C$4:$C$253,$A10,'Register'!$B$4:$B$253,"Receipt",'Register'!$A$4:$A$253,"&gt;="&amp;'Calendar'!$C$4,'Register'!$A$4:$A$253,"&lt;="&amp;'Calendar'!$A$54))</f>
        <v>0</v>
      </c>
      <c r="C10" s="5">
        <f>IF($A10="","",SUMIFS('Register'!$E$4:$E$253,'Register'!$C$4:$C$253,$A10,'Register'!$B$4:$B$253,"Payment",'Register'!$A$4:$A$253,"&gt;="&amp;'Calendar'!$C$4,'Register'!$A$4:$A$253,"&lt;="&amp;'Calendar'!$A$54))</f>
        <v>42500</v>
      </c>
      <c r="D10" s="12">
        <f>IF($A10="","",IF($C$19=0,0,C10/$C$19))</f>
        <v>0.028233574703</v>
      </c>
      <c r="E10" s="5">
        <f>IF($A10="","",SUMIFS('Register'!$E$4:$E$253,'Register'!$C$4:$C$253,$A10,'Register'!$F$4:$F$253,"Paid",'Register'!$A$4:$A$253,"&gt;="&amp;'Calendar'!$C$4,'Register'!$A$4:$A$253,"&lt;="&amp;'Calendar'!$A$54))</f>
        <v>0</v>
      </c>
      <c r="F10" s="5">
        <f>IF($A10="","",B10+C10-E10)</f>
        <v>42500</v>
      </c>
    </row>
    <row r="11" spans="1:6" x14ac:dyDescent="0.25">
      <c r="A11" s="11" t="s">
        <v>35</v>
      </c>
      <c r="B11" s="5">
        <f>IF($A11="","",SUMIFS('Register'!$E$4:$E$253,'Register'!$C$4:$C$253,$A11,'Register'!$B$4:$B$253,"Receipt",'Register'!$A$4:$A$253,"&gt;="&amp;'Calendar'!$C$4,'Register'!$A$4:$A$253,"&lt;="&amp;'Calendar'!$A$54))</f>
        <v>0</v>
      </c>
      <c r="C11" s="5">
        <f>IF($A11="","",SUMIFS('Register'!$E$4:$E$253,'Register'!$C$4:$C$253,$A11,'Register'!$B$4:$B$253,"Payment",'Register'!$A$4:$A$253,"&gt;="&amp;'Calendar'!$C$4,'Register'!$A$4:$A$253,"&lt;="&amp;'Calendar'!$A$54))</f>
        <v>105000</v>
      </c>
      <c r="D11" s="12">
        <f>IF($A11="","",IF($C$19=0,0,C11/$C$19))</f>
        <v>0.069753537501</v>
      </c>
      <c r="E11" s="5">
        <f>IF($A11="","",SUMIFS('Register'!$E$4:$E$253,'Register'!$C$4:$C$253,$A11,'Register'!$F$4:$F$253,"Paid",'Register'!$A$4:$A$253,"&gt;="&amp;'Calendar'!$C$4,'Register'!$A$4:$A$253,"&lt;="&amp;'Calendar'!$A$54))</f>
        <v>35000</v>
      </c>
      <c r="F11" s="5">
        <f>IF($A11="","",B11+C11-E11)</f>
        <v>70000</v>
      </c>
    </row>
    <row r="12" spans="1:6" x14ac:dyDescent="0.25">
      <c r="A12" s="11" t="s">
        <v>37</v>
      </c>
      <c r="B12" s="5">
        <f>IF($A12="","",SUMIFS('Register'!$E$4:$E$253,'Register'!$C$4:$C$253,$A12,'Register'!$B$4:$B$253,"Receipt",'Register'!$A$4:$A$253,"&gt;="&amp;'Calendar'!$C$4,'Register'!$A$4:$A$253,"&lt;="&amp;'Calendar'!$A$54))</f>
        <v>0</v>
      </c>
      <c r="C12" s="5">
        <f>IF($A12="","",SUMIFS('Register'!$E$4:$E$253,'Register'!$C$4:$C$253,$A12,'Register'!$B$4:$B$253,"Payment",'Register'!$A$4:$A$253,"&gt;="&amp;'Calendar'!$C$4,'Register'!$A$4:$A$253,"&lt;="&amp;'Calendar'!$A$54))</f>
        <v>6400</v>
      </c>
      <c r="D12" s="12">
        <f>IF($A12="","",IF($C$19=0,0,C12/$C$19))</f>
        <v>0.0042516441905</v>
      </c>
      <c r="E12" s="5">
        <f>IF($A12="","",SUMIFS('Register'!$E$4:$E$253,'Register'!$C$4:$C$253,$A12,'Register'!$F$4:$F$253,"Paid",'Register'!$A$4:$A$253,"&gt;="&amp;'Calendar'!$C$4,'Register'!$A$4:$A$253,"&lt;="&amp;'Calendar'!$A$54))</f>
        <v>6400</v>
      </c>
      <c r="F12" s="5">
        <f>IF($A12="","",B12+C12-E12)</f>
        <v>0</v>
      </c>
    </row>
    <row r="13" spans="1:6" x14ac:dyDescent="0.25">
      <c r="A13" s="11" t="s">
        <v>46</v>
      </c>
      <c r="B13" s="5">
        <f>IF($A13="","",SUMIFS('Register'!$E$4:$E$253,'Register'!$C$4:$C$253,$A13,'Register'!$B$4:$B$253,"Receipt",'Register'!$A$4:$A$253,"&gt;="&amp;'Calendar'!$C$4,'Register'!$A$4:$A$253,"&lt;="&amp;'Calendar'!$A$54))</f>
        <v>0</v>
      </c>
      <c r="C13" s="5">
        <f>IF($A13="","",SUMIFS('Register'!$E$4:$E$253,'Register'!$C$4:$C$253,$A13,'Register'!$B$4:$B$253,"Payment",'Register'!$A$4:$A$253,"&gt;="&amp;'Calendar'!$C$4,'Register'!$A$4:$A$253,"&lt;="&amp;'Calendar'!$A$54))</f>
        <v>12400</v>
      </c>
      <c r="D13" s="12">
        <f>IF($A13="","",IF($C$19=0,0,C13/$C$19))</f>
        <v>0.0082375606191</v>
      </c>
      <c r="E13" s="5">
        <f>IF($A13="","",SUMIFS('Register'!$E$4:$E$253,'Register'!$C$4:$C$253,$A13,'Register'!$F$4:$F$253,"Paid",'Register'!$A$4:$A$253,"&gt;="&amp;'Calendar'!$C$4,'Register'!$A$4:$A$253,"&lt;="&amp;'Calendar'!$A$54))</f>
        <v>0</v>
      </c>
      <c r="F13" s="5">
        <f>IF($A13="","",B13+C13-E13)</f>
        <v>12400</v>
      </c>
    </row>
    <row r="14" spans="1:6" x14ac:dyDescent="0.25">
      <c r="A14" s="11"/>
      <c r="B14" s="5" t="str">
        <f>IF($A14="","",SUMIFS('Register'!$E$4:$E$253,'Register'!$C$4:$C$253,$A14,'Register'!$B$4:$B$253,"Receipt",'Register'!$A$4:$A$253,"&gt;="&amp;'Calendar'!$C$4,'Register'!$A$4:$A$253,"&lt;="&amp;'Calendar'!$A$54))</f>
        <v/>
      </c>
      <c r="C14" s="5" t="str">
        <f>IF($A14="","",SUMIFS('Register'!$E$4:$E$253,'Register'!$C$4:$C$253,$A14,'Register'!$B$4:$B$253,"Payment",'Register'!$A$4:$A$253,"&gt;="&amp;'Calendar'!$C$4,'Register'!$A$4:$A$253,"&lt;="&amp;'Calendar'!$A$54))</f>
        <v/>
      </c>
      <c r="D14" s="12" t="str">
        <f>IF($A14="","",IF($C$19=0,0,C14/$C$19))</f>
        <v/>
      </c>
      <c r="E14" s="5" t="str">
        <f>IF($A14="","",SUMIFS('Register'!$E$4:$E$253,'Register'!$C$4:$C$253,$A14,'Register'!$F$4:$F$253,"Paid",'Register'!$A$4:$A$253,"&gt;="&amp;'Calendar'!$C$4,'Register'!$A$4:$A$253,"&lt;="&amp;'Calendar'!$A$54))</f>
        <v/>
      </c>
      <c r="F14" s="5" t="str">
        <f>IF($A14="","",B14+C14-E14)</f>
        <v/>
      </c>
    </row>
    <row r="15" spans="1:6" x14ac:dyDescent="0.25">
      <c r="A15" s="11"/>
      <c r="B15" s="5" t="str">
        <f>IF($A15="","",SUMIFS('Register'!$E$4:$E$253,'Register'!$C$4:$C$253,$A15,'Register'!$B$4:$B$253,"Receipt",'Register'!$A$4:$A$253,"&gt;="&amp;'Calendar'!$C$4,'Register'!$A$4:$A$253,"&lt;="&amp;'Calendar'!$A$54))</f>
        <v/>
      </c>
      <c r="C15" s="5" t="str">
        <f>IF($A15="","",SUMIFS('Register'!$E$4:$E$253,'Register'!$C$4:$C$253,$A15,'Register'!$B$4:$B$253,"Payment",'Register'!$A$4:$A$253,"&gt;="&amp;'Calendar'!$C$4,'Register'!$A$4:$A$253,"&lt;="&amp;'Calendar'!$A$54))</f>
        <v/>
      </c>
      <c r="D15" s="12" t="str">
        <f>IF($A15="","",IF($C$19=0,0,C15/$C$19))</f>
        <v/>
      </c>
      <c r="E15" s="5" t="str">
        <f>IF($A15="","",SUMIFS('Register'!$E$4:$E$253,'Register'!$C$4:$C$253,$A15,'Register'!$F$4:$F$253,"Paid",'Register'!$A$4:$A$253,"&gt;="&amp;'Calendar'!$C$4,'Register'!$A$4:$A$253,"&lt;="&amp;'Calendar'!$A$54))</f>
        <v/>
      </c>
      <c r="F15" s="5" t="str">
        <f>IF($A15="","",B15+C15-E15)</f>
        <v/>
      </c>
    </row>
    <row r="16" spans="1:6" x14ac:dyDescent="0.25">
      <c r="A16" s="11"/>
      <c r="B16" s="5" t="str">
        <f>IF($A16="","",SUMIFS('Register'!$E$4:$E$253,'Register'!$C$4:$C$253,$A16,'Register'!$B$4:$B$253,"Receipt",'Register'!$A$4:$A$253,"&gt;="&amp;'Calendar'!$C$4,'Register'!$A$4:$A$253,"&lt;="&amp;'Calendar'!$A$54))</f>
        <v/>
      </c>
      <c r="C16" s="5" t="str">
        <f>IF($A16="","",SUMIFS('Register'!$E$4:$E$253,'Register'!$C$4:$C$253,$A16,'Register'!$B$4:$B$253,"Payment",'Register'!$A$4:$A$253,"&gt;="&amp;'Calendar'!$C$4,'Register'!$A$4:$A$253,"&lt;="&amp;'Calendar'!$A$54))</f>
        <v/>
      </c>
      <c r="D16" s="12" t="str">
        <f>IF($A16="","",IF($C$19=0,0,C16/$C$19))</f>
        <v/>
      </c>
      <c r="E16" s="5" t="str">
        <f>IF($A16="","",SUMIFS('Register'!$E$4:$E$253,'Register'!$C$4:$C$253,$A16,'Register'!$F$4:$F$253,"Paid",'Register'!$A$4:$A$253,"&gt;="&amp;'Calendar'!$C$4,'Register'!$A$4:$A$253,"&lt;="&amp;'Calendar'!$A$54))</f>
        <v/>
      </c>
      <c r="F16" s="5" t="str">
        <f>IF($A16="","",B16+C16-E16)</f>
        <v/>
      </c>
    </row>
    <row r="17" spans="1:6" x14ac:dyDescent="0.25">
      <c r="A17" s="11"/>
      <c r="B17" s="5" t="str">
        <f>IF($A17="","",SUMIFS('Register'!$E$4:$E$253,'Register'!$C$4:$C$253,$A17,'Register'!$B$4:$B$253,"Receipt",'Register'!$A$4:$A$253,"&gt;="&amp;'Calendar'!$C$4,'Register'!$A$4:$A$253,"&lt;="&amp;'Calendar'!$A$54))</f>
        <v/>
      </c>
      <c r="C17" s="5" t="str">
        <f>IF($A17="","",SUMIFS('Register'!$E$4:$E$253,'Register'!$C$4:$C$253,$A17,'Register'!$B$4:$B$253,"Payment",'Register'!$A$4:$A$253,"&gt;="&amp;'Calendar'!$C$4,'Register'!$A$4:$A$253,"&lt;="&amp;'Calendar'!$A$54))</f>
        <v/>
      </c>
      <c r="D17" s="12" t="str">
        <f>IF($A17="","",IF($C$19=0,0,C17/$C$19))</f>
        <v/>
      </c>
      <c r="E17" s="5" t="str">
        <f>IF($A17="","",SUMIFS('Register'!$E$4:$E$253,'Register'!$C$4:$C$253,$A17,'Register'!$F$4:$F$253,"Paid",'Register'!$A$4:$A$253,"&gt;="&amp;'Calendar'!$C$4,'Register'!$A$4:$A$253,"&lt;="&amp;'Calendar'!$A$54))</f>
        <v/>
      </c>
      <c r="F17" s="5" t="str">
        <f>IF($A17="","",B17+C17-E17)</f>
        <v/>
      </c>
    </row>
    <row r="18" spans="1:6" x14ac:dyDescent="0.25">
      <c r="A18" s="11"/>
      <c r="B18" s="5" t="str">
        <f>IF($A18="","",SUMIFS('Register'!$E$4:$E$253,'Register'!$C$4:$C$253,$A18,'Register'!$B$4:$B$253,"Receipt",'Register'!$A$4:$A$253,"&gt;="&amp;'Calendar'!$C$4,'Register'!$A$4:$A$253,"&lt;="&amp;'Calendar'!$A$54))</f>
        <v/>
      </c>
      <c r="C18" s="5" t="str">
        <f>IF($A18="","",SUMIFS('Register'!$E$4:$E$253,'Register'!$C$4:$C$253,$A18,'Register'!$B$4:$B$253,"Payment",'Register'!$A$4:$A$253,"&gt;="&amp;'Calendar'!$C$4,'Register'!$A$4:$A$253,"&lt;="&amp;'Calendar'!$A$54))</f>
        <v/>
      </c>
      <c r="D18" s="12" t="str">
        <f>IF($A18="","",IF($C$19=0,0,C18/$C$19))</f>
        <v/>
      </c>
      <c r="E18" s="5" t="str">
        <f>IF($A18="","",SUMIFS('Register'!$E$4:$E$253,'Register'!$C$4:$C$253,$A18,'Register'!$F$4:$F$253,"Paid",'Register'!$A$4:$A$253,"&gt;="&amp;'Calendar'!$C$4,'Register'!$A$4:$A$253,"&lt;="&amp;'Calendar'!$A$54))</f>
        <v/>
      </c>
      <c r="F18" s="5" t="str">
        <f>IF($A18="","",B18+C18-E18)</f>
        <v/>
      </c>
    </row>
    <row r="19" spans="1:6" x14ac:dyDescent="0.25">
      <c r="A19" s="13" t="s">
        <v>60</v>
      </c>
      <c r="B19" s="7">
        <f>SUM(B4:B18)</f>
        <v>1288500</v>
      </c>
      <c r="C19" s="7">
        <f>SUM(C4:C18)</f>
        <v>1505300</v>
      </c>
      <c r="D19" s="13"/>
      <c r="E19" s="7">
        <f>SUM(E4:E18)</f>
        <v>306400</v>
      </c>
      <c r="F19" s="7">
        <f>SUM(F4:F18)</f>
        <v>2487400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outlineLevelRow="0" outlineLevelCol="0" x14ac:dyDescent="55"/>
  <cols>
    <col min="1" max="2" width="13" customWidth="1"/>
    <col min="3" max="5" width="18" customWidth="1"/>
    <col min="6" max="6" width="20" customWidth="1"/>
  </cols>
  <sheetData>
    <row r="1" spans="1:1" x14ac:dyDescent="0.25">
      <c r="A1" s="1" t="s">
        <v>61</v>
      </c>
    </row>
    <row r="2" spans="1:1" x14ac:dyDescent="0.25">
      <c r="A2" s="2" t="s">
        <v>62</v>
      </c>
    </row>
    <row r="3" spans="1:6" x14ac:dyDescent="0.25">
      <c r="A3" s="10" t="s">
        <v>63</v>
      </c>
      <c r="B3" s="10" t="s">
        <v>64</v>
      </c>
      <c r="C3" s="10" t="s">
        <v>15</v>
      </c>
      <c r="D3" s="10" t="s">
        <v>16</v>
      </c>
      <c r="E3" s="10" t="s">
        <v>17</v>
      </c>
      <c r="F3" s="10" t="s">
        <v>7</v>
      </c>
    </row>
    <row r="4" spans="1:6" x14ac:dyDescent="0.25">
      <c r="A4" s="8">
        <f>'Calendar'!A13</f>
        <v>46296</v>
      </c>
      <c r="B4" s="8">
        <f>'Calendar'!A19</f>
        <v>46302</v>
      </c>
      <c r="C4" s="5">
        <f>SUM('Calendar'!D13:D19)</f>
        <v>180000</v>
      </c>
      <c r="D4" s="5">
        <f>SUM('Calendar'!E13:E19)</f>
        <v>256400</v>
      </c>
      <c r="E4" s="5">
        <f>C4-D4</f>
        <v>-76400</v>
      </c>
      <c r="F4" s="5">
        <f>'Calendar'!G19</f>
        <v>173600</v>
      </c>
    </row>
    <row r="5" spans="1:6" x14ac:dyDescent="0.25">
      <c r="A5" s="8">
        <f>'Calendar'!A20</f>
        <v>46303</v>
      </c>
      <c r="B5" s="8">
        <f>'Calendar'!A26</f>
        <v>46309</v>
      </c>
      <c r="C5" s="5">
        <f>SUM('Calendar'!D20:D26)</f>
        <v>95000</v>
      </c>
      <c r="D5" s="5">
        <f>SUM('Calendar'!E20:E26)</f>
        <v>287400</v>
      </c>
      <c r="E5" s="5">
        <f>C5-D5</f>
        <v>-192400</v>
      </c>
      <c r="F5" s="5">
        <f>'Calendar'!G26</f>
        <v>-18800</v>
      </c>
    </row>
    <row r="6" spans="1:6" x14ac:dyDescent="0.25">
      <c r="A6" s="8">
        <f>'Calendar'!A27</f>
        <v>46310</v>
      </c>
      <c r="B6" s="8">
        <f>'Calendar'!A33</f>
        <v>46316</v>
      </c>
      <c r="C6" s="5">
        <f>SUM('Calendar'!D27:D33)</f>
        <v>360000</v>
      </c>
      <c r="D6" s="5">
        <f>SUM('Calendar'!E27:E33)</f>
        <v>77500</v>
      </c>
      <c r="E6" s="5">
        <f>C6-D6</f>
        <v>282500</v>
      </c>
      <c r="F6" s="5">
        <f>'Calendar'!G33</f>
        <v>263700</v>
      </c>
    </row>
    <row r="7" spans="1:6" x14ac:dyDescent="0.25">
      <c r="A7" s="8">
        <f>'Calendar'!A34</f>
        <v>46317</v>
      </c>
      <c r="B7" s="8">
        <f>'Calendar'!A40</f>
        <v>46323</v>
      </c>
      <c r="C7" s="5">
        <f>SUM('Calendar'!D34:D40)</f>
        <v>18500</v>
      </c>
      <c r="D7" s="5">
        <f>SUM('Calendar'!E34:E40)</f>
        <v>464000</v>
      </c>
      <c r="E7" s="5">
        <f>C7-D7</f>
        <v>-445500</v>
      </c>
      <c r="F7" s="5">
        <f>'Calendar'!G40</f>
        <v>-181800</v>
      </c>
    </row>
    <row r="8" spans="1:6" x14ac:dyDescent="0.25">
      <c r="A8" s="8">
        <f>'Calendar'!A41</f>
        <v>46324</v>
      </c>
      <c r="B8" s="8">
        <f>'Calendar'!A47</f>
        <v>46330</v>
      </c>
      <c r="C8" s="5">
        <f>SUM('Calendar'!D41:D47)</f>
        <v>305000</v>
      </c>
      <c r="D8" s="5">
        <f>SUM('Calendar'!E41:E47)</f>
        <v>120000</v>
      </c>
      <c r="E8" s="5">
        <f>C8-D8</f>
        <v>185000</v>
      </c>
      <c r="F8" s="5">
        <f>'Calendar'!G47</f>
        <v>3200</v>
      </c>
    </row>
    <row r="9" spans="1:6" x14ac:dyDescent="0.25">
      <c r="A9" s="8">
        <f>'Calendar'!A48</f>
        <v>46331</v>
      </c>
      <c r="B9" s="8">
        <f>'Calendar'!A54</f>
        <v>46337</v>
      </c>
      <c r="C9" s="5">
        <f>SUM('Calendar'!D48:D54)</f>
        <v>330000</v>
      </c>
      <c r="D9" s="5">
        <f>SUM('Calendar'!E48:E54)</f>
        <v>300000</v>
      </c>
      <c r="E9" s="5">
        <f>C9-D9</f>
        <v>30000</v>
      </c>
      <c r="F9" s="5">
        <f>'Calendar'!G54</f>
        <v>33200</v>
      </c>
    </row>
    <row r="10" spans="1:6" x14ac:dyDescent="0.25">
      <c r="A10" s="13" t="s">
        <v>60</v>
      </c>
      <c r="B10" s="13"/>
      <c r="C10" s="7">
        <f>SUM(C4:C9)</f>
        <v>1288500</v>
      </c>
      <c r="D10" s="7">
        <f>SUM(D4:D9)</f>
        <v>1505300</v>
      </c>
      <c r="E10" s="7">
        <f>SUM(E4:E9)</f>
        <v>-216800</v>
      </c>
      <c r="F10" s="7">
        <f>F9</f>
        <v>33200</v>
      </c>
    </row>
  </sheetData>
  <conditionalFormatting sqref="A4:F9">
    <cfRule type="expression" dxfId="3" priority="1">
      <formula>$F4&lt;0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Calendar</vt:lpstr>
      <vt:lpstr>Register</vt:lpstr>
      <vt:lpstr>By item</vt:lpstr>
      <vt:lpstr>By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Payment calendar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