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voices" state="visible" r:id="rId5"/>
    <sheet sheetId="3" name="Customers" state="visible" r:id="rId6"/>
  </sheets>
  <calcPr calcId="171027" fullCalcOnLoad="1"/>
</workbook>
</file>

<file path=xl/sharedStrings.xml><?xml version="1.0" encoding="utf-8"?>
<sst xmlns="http://schemas.openxmlformats.org/spreadsheetml/2006/main" count="83" uniqueCount="59">
  <si>
    <t>Receivables: summary</t>
  </si>
  <si>
    <t>Yellow cells are yours. To make the date follow the calendar, type =TODAY() into it.</t>
  </si>
  <si>
    <t>Reporting date</t>
  </si>
  <si>
    <t>Total receivable</t>
  </si>
  <si>
    <t>Contract penalty, per day</t>
  </si>
  <si>
    <t>Of which overdue</t>
  </si>
  <si>
    <t>Overdue share</t>
  </si>
  <si>
    <t>Overdue invoices</t>
  </si>
  <si>
    <t>Penalty accrued</t>
  </si>
  <si>
    <t>Longest overdue, days</t>
  </si>
  <si>
    <t>Ageing</t>
  </si>
  <si>
    <t>Bucket</t>
  </si>
  <si>
    <t>Amount</t>
  </si>
  <si>
    <t>Share</t>
  </si>
  <si>
    <t>Invoices</t>
  </si>
  <si>
    <t>Not due</t>
  </si>
  <si>
    <t>1-30 days</t>
  </si>
  <si>
    <t>31-60 days</t>
  </si>
  <si>
    <t>61-90 days</t>
  </si>
  <si>
    <t>Over 90 days</t>
  </si>
  <si>
    <t>Total</t>
  </si>
  <si>
    <t>Register of issued invoices</t>
  </si>
  <si>
    <t>One row per invoice. Enter a part-payment as an amount under Paid.</t>
  </si>
  <si>
    <t>Customer</t>
  </si>
  <si>
    <t>Invoice no.</t>
  </si>
  <si>
    <t>Issued</t>
  </si>
  <si>
    <t>Terms, days</t>
  </si>
  <si>
    <t>Due</t>
  </si>
  <si>
    <t>Paid</t>
  </si>
  <si>
    <t>Balance</t>
  </si>
  <si>
    <t>Days overdue</t>
  </si>
  <si>
    <t>Penalty</t>
  </si>
  <si>
    <t>Northern Metal JSC</t>
  </si>
  <si>
    <t>214</t>
  </si>
  <si>
    <t>Granit LLC</t>
  </si>
  <si>
    <t>221</t>
  </si>
  <si>
    <t>Altair LLC</t>
  </si>
  <si>
    <t>236</t>
  </si>
  <si>
    <t>Techprom LLC</t>
  </si>
  <si>
    <t>241</t>
  </si>
  <si>
    <t>Vector LLC</t>
  </si>
  <si>
    <t>249</t>
  </si>
  <si>
    <t>Sokolov, sole trader</t>
  </si>
  <si>
    <t>255</t>
  </si>
  <si>
    <t>262</t>
  </si>
  <si>
    <t>270</t>
  </si>
  <si>
    <t>277</t>
  </si>
  <si>
    <t>283</t>
  </si>
  <si>
    <t>288</t>
  </si>
  <si>
    <t>294</t>
  </si>
  <si>
    <t>301</t>
  </si>
  <si>
    <t>306</t>
  </si>
  <si>
    <t>312</t>
  </si>
  <si>
    <t>317</t>
  </si>
  <si>
    <t>Receivables by customer</t>
  </si>
  <si>
    <t>The customer list is yours — the register offers it. The limit is how much you ship on credit.</t>
  </si>
  <si>
    <t>Credit limit</t>
  </si>
  <si>
    <t>Owes</t>
  </si>
  <si>
    <t>Over the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</si>
</sst>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\ &quot;₽&quot;"/>
  </numFmts>
  <fonts count="7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2E2A24"/>
      <sz val="11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  <border>
      <left/>
      <right/>
      <top/>
      <bottom style="thin">
        <color rgb="FFD8D2C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5" fontId="4" fillId="3" borderId="2" xfId="0" applyNumberFormat="1" applyFont="1" applyFill="1" applyBorder="1"/>
    <xf numFmtId="10" fontId="3" fillId="2" borderId="1" xfId="0" applyNumberFormat="1" applyFont="1" applyFill="1" applyBorder="1"/>
    <xf numFmtId="10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0" fontId="5" fillId="0" borderId="3" xfId="0" applyFont="1" applyBorder="1"/>
    <xf numFmtId="0" fontId="6" fillId="4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3" fontId="4" fillId="3" borderId="2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164" fontId="3" fillId="0" borderId="0" xfId="0" applyNumberFormat="1" applyFont="1"/>
    <xf numFmtId="165" fontId="3" fillId="2" borderId="1" xfId="0" applyNumberFormat="1" applyFont="1" applyFill="1" applyBorder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5" outlineLevelRow="0" outlineLevelCol="0" x14ac:dyDescent="55"/>
  <cols>
    <col min="1" max="1" width="26" customWidth="1"/>
    <col min="2" max="2" width="18" customWidth="1"/>
    <col min="3" max="4" width="12" customWidth="1"/>
    <col min="5" max="5" width="32" customWidth="1"/>
    <col min="6" max="6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C4" s="4">
        <v>46300</v>
      </c>
      <c r="E4" s="3" t="s">
        <v>3</v>
      </c>
      <c r="F4" s="5">
        <f>SUMIF('Invoices'!$H$4:$H$203,"&gt;0")</f>
        <v>2339300</v>
      </c>
    </row>
    <row r="5" spans="1:6" x14ac:dyDescent="0.25">
      <c r="A5" s="3" t="s">
        <v>4</v>
      </c>
      <c r="C5" s="6">
        <v>0.001</v>
      </c>
      <c r="E5" s="3" t="s">
        <v>5</v>
      </c>
      <c r="F5" s="5">
        <f>SUMIFS('Invoices'!$H$4:$H$203,'Invoices'!$I$4:$I$203,"&gt;0")</f>
        <v>1375600</v>
      </c>
    </row>
    <row r="6" spans="5:6" x14ac:dyDescent="0.25">
      <c r="E6" s="3" t="s">
        <v>6</v>
      </c>
      <c r="F6" s="7">
        <f>IF(F4=0,0,F5/F4)</f>
        <v>0.58803915701</v>
      </c>
    </row>
    <row r="7" spans="5:6" x14ac:dyDescent="0.25">
      <c r="E7" s="3" t="s">
        <v>7</v>
      </c>
      <c r="F7" s="8">
        <f>COUNTIF('Invoices'!$I$4:$I$203,"&gt;0")</f>
        <v>8</v>
      </c>
    </row>
    <row r="8" spans="5:6" x14ac:dyDescent="0.25">
      <c r="E8" s="3" t="s">
        <v>8</v>
      </c>
      <c r="F8" s="9">
        <f>SUM('Invoices'!$K$4:$K$203)</f>
        <v>65406.6</v>
      </c>
    </row>
    <row r="9" spans="5:6" x14ac:dyDescent="0.25">
      <c r="E9" s="3" t="s">
        <v>9</v>
      </c>
      <c r="F9" s="8">
        <f>MAX('Invoices'!$I$4:$I$203)</f>
        <v>110</v>
      </c>
    </row>
    <row r="12" spans="1:1" x14ac:dyDescent="0.25">
      <c r="A12" s="10" t="s">
        <v>10</v>
      </c>
    </row>
    <row r="13" spans="1:4" x14ac:dyDescent="0.25">
      <c r="A13" s="11" t="s">
        <v>11</v>
      </c>
      <c r="B13" s="11" t="s">
        <v>12</v>
      </c>
      <c r="C13" s="11" t="s">
        <v>13</v>
      </c>
      <c r="D13" s="11" t="s">
        <v>14</v>
      </c>
    </row>
    <row r="14" spans="1:4" x14ac:dyDescent="0.25">
      <c r="A14" s="3" t="s">
        <v>15</v>
      </c>
      <c r="B14" s="9">
        <f>SUMIFS('Invoices'!$H$4:$H$203,'Invoices'!$J$4:$J$203,A14)</f>
        <v>963700</v>
      </c>
      <c r="C14" s="7">
        <f>IF($B$19=0,0,B14/$B$19)</f>
        <v>0.41196084299</v>
      </c>
      <c r="D14" s="8">
        <f>COUNTIF('Invoices'!$J$4:$J$203,A14)</f>
        <v>5</v>
      </c>
    </row>
    <row r="15" spans="1:4" x14ac:dyDescent="0.25">
      <c r="A15" s="3" t="s">
        <v>16</v>
      </c>
      <c r="B15" s="9">
        <f>SUMIFS('Invoices'!$H$4:$H$203,'Invoices'!$J$4:$J$203,A15)</f>
        <v>771700</v>
      </c>
      <c r="C15" s="7">
        <f>IF($B$19=0,0,B15/$B$19)</f>
        <v>0.32988500834</v>
      </c>
      <c r="D15" s="8">
        <f>COUNTIF('Invoices'!$J$4:$J$203,A15)</f>
        <v>4</v>
      </c>
    </row>
    <row r="16" spans="1:4" x14ac:dyDescent="0.25">
      <c r="A16" s="3" t="s">
        <v>17</v>
      </c>
      <c r="B16" s="9">
        <f>SUMIFS('Invoices'!$H$4:$H$203,'Invoices'!$J$4:$J$203,A16)</f>
        <v>56000</v>
      </c>
      <c r="C16" s="7">
        <f>IF($B$19=0,0,B16/$B$19)</f>
        <v>0.023938785107</v>
      </c>
      <c r="D16" s="8">
        <f>COUNTIF('Invoices'!$J$4:$J$203,A16)</f>
        <v>1</v>
      </c>
    </row>
    <row r="17" spans="1:4" x14ac:dyDescent="0.25">
      <c r="A17" s="3" t="s">
        <v>18</v>
      </c>
      <c r="B17" s="9">
        <f>SUMIFS('Invoices'!$H$4:$H$203,'Invoices'!$J$4:$J$203,A17)</f>
        <v>187400</v>
      </c>
      <c r="C17" s="7">
        <f>IF($B$19=0,0,B17/$B$19)</f>
        <v>0.080109434446</v>
      </c>
      <c r="D17" s="8">
        <f>COUNTIF('Invoices'!$J$4:$J$203,A17)</f>
        <v>1</v>
      </c>
    </row>
    <row r="18" spans="1:4" x14ac:dyDescent="0.25">
      <c r="A18" s="3" t="s">
        <v>19</v>
      </c>
      <c r="B18" s="9">
        <f>SUMIFS('Invoices'!$H$4:$H$203,'Invoices'!$J$4:$J$203,A18)</f>
        <v>360500</v>
      </c>
      <c r="C18" s="7">
        <f>IF($B$19=0,0,B18/$B$19)</f>
        <v>0.15410592912</v>
      </c>
      <c r="D18" s="8">
        <f>COUNTIF('Invoices'!$J$4:$J$203,A18)</f>
        <v>2</v>
      </c>
    </row>
    <row r="19" spans="1:4" x14ac:dyDescent="0.25">
      <c r="A19" s="12" t="s">
        <v>20</v>
      </c>
      <c r="B19" s="5">
        <f>SUM(B14:B18)</f>
        <v>2339300</v>
      </c>
      <c r="C19" s="12"/>
      <c r="D19" s="13">
        <f>SUM(D14:D18)</f>
        <v>13</v>
      </c>
    </row>
  </sheetData>
  <conditionalFormatting sqref="A17:D18">
    <cfRule type="expression" dxfId="0" priority="1">
      <formula>$B17&gt;0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" customWidth="1"/>
    <col min="3" max="3" width="13" customWidth="1"/>
    <col min="4" max="4" width="11" customWidth="1"/>
    <col min="5" max="5" width="13" customWidth="1"/>
    <col min="6" max="8" width="17" customWidth="1"/>
    <col min="9" max="9" width="11" customWidth="1"/>
    <col min="10" max="10" width="16" customWidth="1"/>
    <col min="11" max="11" width="15" customWidth="1"/>
  </cols>
  <sheetData>
    <row r="1" spans="1:1" x14ac:dyDescent="0.25">
      <c r="A1" s="1" t="s">
        <v>21</v>
      </c>
    </row>
    <row r="2" spans="1:1" x14ac:dyDescent="0.25">
      <c r="A2" s="2" t="s">
        <v>22</v>
      </c>
    </row>
    <row r="3" spans="1:11" x14ac:dyDescent="0.25">
      <c r="A3" s="11" t="s">
        <v>23</v>
      </c>
      <c r="B3" s="11" t="s">
        <v>24</v>
      </c>
      <c r="C3" s="11" t="s">
        <v>25</v>
      </c>
      <c r="D3" s="11" t="s">
        <v>26</v>
      </c>
      <c r="E3" s="11" t="s">
        <v>27</v>
      </c>
      <c r="F3" s="11" t="s">
        <v>12</v>
      </c>
      <c r="G3" s="11" t="s">
        <v>28</v>
      </c>
      <c r="H3" s="11" t="s">
        <v>29</v>
      </c>
      <c r="I3" s="11" t="s">
        <v>30</v>
      </c>
      <c r="J3" s="11" t="s">
        <v>11</v>
      </c>
      <c r="K3" s="11" t="s">
        <v>31</v>
      </c>
    </row>
    <row r="4" spans="1:11" x14ac:dyDescent="0.25">
      <c r="A4" s="14" t="s">
        <v>32</v>
      </c>
      <c r="B4" s="14" t="s">
        <v>33</v>
      </c>
      <c r="C4" s="4">
        <v>46160</v>
      </c>
      <c r="D4" s="15">
        <v>30</v>
      </c>
      <c r="E4" s="16">
        <f>IF(C4="","",C4+D4)</f>
        <v>46190</v>
      </c>
      <c r="F4" s="17">
        <v>318000</v>
      </c>
      <c r="G4" s="17">
        <v>100000</v>
      </c>
      <c r="H4" s="9">
        <f>IF(F4&lt;&gt;"",ROUND(F4-G4,2),"")</f>
        <v>218000</v>
      </c>
      <c r="I4" s="8">
        <f>IF(F4&lt;&gt;"",IF(OR(H4&lt;=0,E4=""),0,MAX(0,'Summary'!$C$4-E4)),"")</f>
        <v>110</v>
      </c>
      <c r="J4" s="3" t="str">
        <f>IF(F4&lt;&gt;"",IF(H4&lt;=0,"Paid",IF(I4=0,"Not due",IF(I4&lt;=30,"1-30 days",IF(I4&lt;=60,"31-60 days",IF(I4&lt;=90,"61-90 days","Over 90 days"))))),"")</f>
        <v>Over 90 days</v>
      </c>
      <c r="K4" s="9">
        <f>IF(F4&lt;&gt;"",ROUND(MAX(0,H4)*'Summary'!$C$5*I4,2),"")</f>
        <v>23980</v>
      </c>
    </row>
    <row r="5" spans="1:11" x14ac:dyDescent="0.25">
      <c r="A5" s="14" t="s">
        <v>34</v>
      </c>
      <c r="B5" s="14" t="s">
        <v>35</v>
      </c>
      <c r="C5" s="4">
        <v>46182</v>
      </c>
      <c r="D5" s="15">
        <v>14</v>
      </c>
      <c r="E5" s="16">
        <f>IF(C5="","",C5+D5)</f>
        <v>46196</v>
      </c>
      <c r="F5" s="17">
        <v>142500</v>
      </c>
      <c r="G5" s="17"/>
      <c r="H5" s="9">
        <f>IF(F5&lt;&gt;"",ROUND(F5-G5,2),"")</f>
        <v>142500</v>
      </c>
      <c r="I5" s="8">
        <f>IF(F5&lt;&gt;"",IF(OR(H5&lt;=0,E5=""),0,MAX(0,'Summary'!$C$4-E5)),"")</f>
        <v>104</v>
      </c>
      <c r="J5" s="3" t="str">
        <f>IF(F5&lt;&gt;"",IF(H5&lt;=0,"Paid",IF(I5=0,"Not due",IF(I5&lt;=30,"1-30 days",IF(I5&lt;=60,"31-60 days",IF(I5&lt;=90,"61-90 days","Over 90 days"))))),"")</f>
        <v>Over 90 days</v>
      </c>
      <c r="K5" s="9">
        <f>IF(F5&lt;&gt;"",ROUND(MAX(0,H5)*'Summary'!$C$5*I5,2),"")</f>
        <v>14820</v>
      </c>
    </row>
    <row r="6" spans="1:11" x14ac:dyDescent="0.25">
      <c r="A6" s="14" t="s">
        <v>36</v>
      </c>
      <c r="B6" s="14" t="s">
        <v>37</v>
      </c>
      <c r="C6" s="4">
        <v>46205</v>
      </c>
      <c r="D6" s="15">
        <v>30</v>
      </c>
      <c r="E6" s="16">
        <f>IF(C6="","",C6+D6)</f>
        <v>46235</v>
      </c>
      <c r="F6" s="17">
        <v>260000</v>
      </c>
      <c r="G6" s="17">
        <v>260000</v>
      </c>
      <c r="H6" s="9">
        <f>IF(F6&lt;&gt;"",ROUND(F6-G6,2),"")</f>
        <v>0</v>
      </c>
      <c r="I6" s="8">
        <f>IF(F6&lt;&gt;"",IF(OR(H6&lt;=0,E6=""),0,MAX(0,'Summary'!$C$4-E6)),"")</f>
        <v>0</v>
      </c>
      <c r="J6" s="3" t="str">
        <f>IF(F6&lt;&gt;"",IF(H6&lt;=0,"Paid",IF(I6=0,"Not due",IF(I6&lt;=30,"1-30 days",IF(I6&lt;=60,"31-60 days",IF(I6&lt;=90,"61-90 days","Over 90 days"))))),"")</f>
        <v>Paid</v>
      </c>
      <c r="K6" s="9">
        <f>IF(F6&lt;&gt;"",ROUND(MAX(0,H6)*'Summary'!$C$5*I6,2),"")</f>
        <v>0</v>
      </c>
    </row>
    <row r="7" spans="1:11" x14ac:dyDescent="0.25">
      <c r="A7" s="14" t="s">
        <v>38</v>
      </c>
      <c r="B7" s="14" t="s">
        <v>39</v>
      </c>
      <c r="C7" s="4">
        <v>46217</v>
      </c>
      <c r="D7" s="15">
        <v>21</v>
      </c>
      <c r="E7" s="16">
        <f>IF(C7="","",C7+D7)</f>
        <v>46238</v>
      </c>
      <c r="F7" s="17">
        <v>187400</v>
      </c>
      <c r="G7" s="17"/>
      <c r="H7" s="9">
        <f>IF(F7&lt;&gt;"",ROUND(F7-G7,2),"")</f>
        <v>187400</v>
      </c>
      <c r="I7" s="8">
        <f>IF(F7&lt;&gt;"",IF(OR(H7&lt;=0,E7=""),0,MAX(0,'Summary'!$C$4-E7)),"")</f>
        <v>62</v>
      </c>
      <c r="J7" s="3" t="str">
        <f>IF(F7&lt;&gt;"",IF(H7&lt;=0,"Paid",IF(I7=0,"Not due",IF(I7&lt;=30,"1-30 days",IF(I7&lt;=60,"31-60 days",IF(I7&lt;=90,"61-90 days","Over 90 days"))))),"")</f>
        <v>61-90 days</v>
      </c>
      <c r="K7" s="9">
        <f>IF(F7&lt;&gt;"",ROUND(MAX(0,H7)*'Summary'!$C$5*I7,2),"")</f>
        <v>11618.8</v>
      </c>
    </row>
    <row r="8" spans="1:11" x14ac:dyDescent="0.25">
      <c r="A8" s="14" t="s">
        <v>40</v>
      </c>
      <c r="B8" s="14" t="s">
        <v>41</v>
      </c>
      <c r="C8" s="4">
        <v>46231</v>
      </c>
      <c r="D8" s="15">
        <v>30</v>
      </c>
      <c r="E8" s="16">
        <f>IF(C8="","",C8+D8)</f>
        <v>46261</v>
      </c>
      <c r="F8" s="17">
        <v>205000</v>
      </c>
      <c r="G8" s="17">
        <v>205000</v>
      </c>
      <c r="H8" s="9">
        <f>IF(F8&lt;&gt;"",ROUND(F8-G8,2),"")</f>
        <v>0</v>
      </c>
      <c r="I8" s="8">
        <f>IF(F8&lt;&gt;"",IF(OR(H8&lt;=0,E8=""),0,MAX(0,'Summary'!$C$4-E8)),"")</f>
        <v>0</v>
      </c>
      <c r="J8" s="3" t="str">
        <f>IF(F8&lt;&gt;"",IF(H8&lt;=0,"Paid",IF(I8=0,"Not due",IF(I8&lt;=30,"1-30 days",IF(I8&lt;=60,"31-60 days",IF(I8&lt;=90,"61-90 days","Over 90 days"))))),"")</f>
        <v>Paid</v>
      </c>
      <c r="K8" s="9">
        <f>IF(F8&lt;&gt;"",ROUND(MAX(0,H8)*'Summary'!$C$5*I8,2),"")</f>
        <v>0</v>
      </c>
    </row>
    <row r="9" spans="1:11" x14ac:dyDescent="0.25">
      <c r="A9" s="14" t="s">
        <v>42</v>
      </c>
      <c r="B9" s="14" t="s">
        <v>43</v>
      </c>
      <c r="C9" s="4">
        <v>46240</v>
      </c>
      <c r="D9" s="15">
        <v>14</v>
      </c>
      <c r="E9" s="16">
        <f>IF(C9="","",C9+D9)</f>
        <v>46254</v>
      </c>
      <c r="F9" s="17">
        <v>96000</v>
      </c>
      <c r="G9" s="17">
        <v>40000</v>
      </c>
      <c r="H9" s="9">
        <f>IF(F9&lt;&gt;"",ROUND(F9-G9,2),"")</f>
        <v>56000</v>
      </c>
      <c r="I9" s="8">
        <f>IF(F9&lt;&gt;"",IF(OR(H9&lt;=0,E9=""),0,MAX(0,'Summary'!$C$4-E9)),"")</f>
        <v>46</v>
      </c>
      <c r="J9" s="3" t="str">
        <f>IF(F9&lt;&gt;"",IF(H9&lt;=0,"Paid",IF(I9=0,"Not due",IF(I9&lt;=30,"1-30 days",IF(I9&lt;=60,"31-60 days",IF(I9&lt;=90,"61-90 days","Over 90 days"))))),"")</f>
        <v>31-60 days</v>
      </c>
      <c r="K9" s="9">
        <f>IF(F9&lt;&gt;"",ROUND(MAX(0,H9)*'Summary'!$C$5*I9,2),"")</f>
        <v>2576</v>
      </c>
    </row>
    <row r="10" spans="1:11" x14ac:dyDescent="0.25">
      <c r="A10" s="14" t="s">
        <v>32</v>
      </c>
      <c r="B10" s="14" t="s">
        <v>44</v>
      </c>
      <c r="C10" s="4">
        <v>46251</v>
      </c>
      <c r="D10" s="15">
        <v>30</v>
      </c>
      <c r="E10" s="16">
        <f>IF(C10="","",C10+D10)</f>
        <v>46281</v>
      </c>
      <c r="F10" s="17">
        <v>441000</v>
      </c>
      <c r="G10" s="17"/>
      <c r="H10" s="9">
        <f>IF(F10&lt;&gt;"",ROUND(F10-G10,2),"")</f>
        <v>441000</v>
      </c>
      <c r="I10" s="8">
        <f>IF(F10&lt;&gt;"",IF(OR(H10&lt;=0,E10=""),0,MAX(0,'Summary'!$C$4-E10)),"")</f>
        <v>19</v>
      </c>
      <c r="J10" s="3" t="str">
        <f>IF(F10&lt;&gt;"",IF(H10&lt;=0,"Paid",IF(I10=0,"Not due",IF(I10&lt;=30,"1-30 days",IF(I10&lt;=60,"31-60 days",IF(I10&lt;=90,"61-90 days","Over 90 days"))))),"")</f>
        <v>1-30 days</v>
      </c>
      <c r="K10" s="9">
        <f>IF(F10&lt;&gt;"",ROUND(MAX(0,H10)*'Summary'!$C$5*I10,2),"")</f>
        <v>8379</v>
      </c>
    </row>
    <row r="11" spans="1:11" x14ac:dyDescent="0.25">
      <c r="A11" s="14" t="s">
        <v>36</v>
      </c>
      <c r="B11" s="14" t="s">
        <v>45</v>
      </c>
      <c r="C11" s="4">
        <v>46259</v>
      </c>
      <c r="D11" s="15">
        <v>30</v>
      </c>
      <c r="E11" s="16">
        <f>IF(C11="","",C11+D11)</f>
        <v>46289</v>
      </c>
      <c r="F11" s="17">
        <v>174300</v>
      </c>
      <c r="G11" s="17"/>
      <c r="H11" s="9">
        <f>IF(F11&lt;&gt;"",ROUND(F11-G11,2),"")</f>
        <v>174300</v>
      </c>
      <c r="I11" s="8">
        <f>IF(F11&lt;&gt;"",IF(OR(H11&lt;=0,E11=""),0,MAX(0,'Summary'!$C$4-E11)),"")</f>
        <v>11</v>
      </c>
      <c r="J11" s="3" t="str">
        <f>IF(F11&lt;&gt;"",IF(H11&lt;=0,"Paid",IF(I11=0,"Not due",IF(I11&lt;=30,"1-30 days",IF(I11&lt;=60,"31-60 days",IF(I11&lt;=90,"61-90 days","Over 90 days"))))),"")</f>
        <v>1-30 days</v>
      </c>
      <c r="K11" s="9">
        <f>IF(F11&lt;&gt;"",ROUND(MAX(0,H11)*'Summary'!$C$5*I11,2),"")</f>
        <v>1917.3</v>
      </c>
    </row>
    <row r="12" spans="1:11" x14ac:dyDescent="0.25">
      <c r="A12" s="14" t="s">
        <v>34</v>
      </c>
      <c r="B12" s="14" t="s">
        <v>46</v>
      </c>
      <c r="C12" s="4">
        <v>46266</v>
      </c>
      <c r="D12" s="15">
        <v>14</v>
      </c>
      <c r="E12" s="16">
        <f>IF(C12="","",C12+D12)</f>
        <v>46280</v>
      </c>
      <c r="F12" s="17">
        <v>88900</v>
      </c>
      <c r="G12" s="17"/>
      <c r="H12" s="9">
        <f>IF(F12&lt;&gt;"",ROUND(F12-G12,2),"")</f>
        <v>88900</v>
      </c>
      <c r="I12" s="8">
        <f>IF(F12&lt;&gt;"",IF(OR(H12&lt;=0,E12=""),0,MAX(0,'Summary'!$C$4-E12)),"")</f>
        <v>20</v>
      </c>
      <c r="J12" s="3" t="str">
        <f>IF(F12&lt;&gt;"",IF(H12&lt;=0,"Paid",IF(I12=0,"Not due",IF(I12&lt;=30,"1-30 days",IF(I12&lt;=60,"31-60 days",IF(I12&lt;=90,"61-90 days","Over 90 days"))))),"")</f>
        <v>1-30 days</v>
      </c>
      <c r="K12" s="9">
        <f>IF(F12&lt;&gt;"",ROUND(MAX(0,H12)*'Summary'!$C$5*I12,2),"")</f>
        <v>1778</v>
      </c>
    </row>
    <row r="13" spans="1:11" x14ac:dyDescent="0.25">
      <c r="A13" s="14" t="s">
        <v>40</v>
      </c>
      <c r="B13" s="14" t="s">
        <v>47</v>
      </c>
      <c r="C13" s="4">
        <v>46273</v>
      </c>
      <c r="D13" s="15">
        <v>30</v>
      </c>
      <c r="E13" s="16">
        <f>IF(C13="","",C13+D13)</f>
        <v>46303</v>
      </c>
      <c r="F13" s="17">
        <v>232000</v>
      </c>
      <c r="G13" s="17"/>
      <c r="H13" s="9">
        <f>IF(F13&lt;&gt;"",ROUND(F13-G13,2),"")</f>
        <v>232000</v>
      </c>
      <c r="I13" s="8">
        <f>IF(F13&lt;&gt;"",IF(OR(H13&lt;=0,E13=""),0,MAX(0,'Summary'!$C$4-E13)),"")</f>
        <v>0</v>
      </c>
      <c r="J13" s="3" t="str">
        <f>IF(F13&lt;&gt;"",IF(H13&lt;=0,"Paid",IF(I13=0,"Not due",IF(I13&lt;=30,"1-30 days",IF(I13&lt;=60,"31-60 days",IF(I13&lt;=90,"61-90 days","Over 90 days"))))),"")</f>
        <v>Not due</v>
      </c>
      <c r="K13" s="9">
        <f>IF(F13&lt;&gt;"",ROUND(MAX(0,H13)*'Summary'!$C$5*I13,2),"")</f>
        <v>0</v>
      </c>
    </row>
    <row r="14" spans="1:11" x14ac:dyDescent="0.25">
      <c r="A14" s="14" t="s">
        <v>38</v>
      </c>
      <c r="B14" s="14" t="s">
        <v>48</v>
      </c>
      <c r="C14" s="4">
        <v>46276</v>
      </c>
      <c r="D14" s="15">
        <v>21</v>
      </c>
      <c r="E14" s="16">
        <f>IF(C14="","",C14+D14)</f>
        <v>46297</v>
      </c>
      <c r="F14" s="17">
        <v>119600</v>
      </c>
      <c r="G14" s="17">
        <v>119600</v>
      </c>
      <c r="H14" s="9">
        <f>IF(F14&lt;&gt;"",ROUND(F14-G14,2),"")</f>
        <v>0</v>
      </c>
      <c r="I14" s="8">
        <f>IF(F14&lt;&gt;"",IF(OR(H14&lt;=0,E14=""),0,MAX(0,'Summary'!$C$4-E14)),"")</f>
        <v>0</v>
      </c>
      <c r="J14" s="3" t="str">
        <f>IF(F14&lt;&gt;"",IF(H14&lt;=0,"Paid",IF(I14=0,"Not due",IF(I14&lt;=30,"1-30 days",IF(I14&lt;=60,"31-60 days",IF(I14&lt;=90,"61-90 days","Over 90 days"))))),"")</f>
        <v>Paid</v>
      </c>
      <c r="K14" s="9">
        <f>IF(F14&lt;&gt;"",ROUND(MAX(0,H14)*'Summary'!$C$5*I14,2),"")</f>
        <v>0</v>
      </c>
    </row>
    <row r="15" spans="1:11" x14ac:dyDescent="0.25">
      <c r="A15" s="14" t="s">
        <v>42</v>
      </c>
      <c r="B15" s="14" t="s">
        <v>49</v>
      </c>
      <c r="C15" s="4">
        <v>46281</v>
      </c>
      <c r="D15" s="15">
        <v>14</v>
      </c>
      <c r="E15" s="16">
        <f>IF(C15="","",C15+D15)</f>
        <v>46295</v>
      </c>
      <c r="F15" s="17">
        <v>67500</v>
      </c>
      <c r="G15" s="17"/>
      <c r="H15" s="9">
        <f>IF(F15&lt;&gt;"",ROUND(F15-G15,2),"")</f>
        <v>67500</v>
      </c>
      <c r="I15" s="8">
        <f>IF(F15&lt;&gt;"",IF(OR(H15&lt;=0,E15=""),0,MAX(0,'Summary'!$C$4-E15)),"")</f>
        <v>5</v>
      </c>
      <c r="J15" s="3" t="str">
        <f>IF(F15&lt;&gt;"",IF(H15&lt;=0,"Paid",IF(I15=0,"Not due",IF(I15&lt;=30,"1-30 days",IF(I15&lt;=60,"31-60 days",IF(I15&lt;=90,"61-90 days","Over 90 days"))))),"")</f>
        <v>1-30 days</v>
      </c>
      <c r="K15" s="9">
        <f>IF(F15&lt;&gt;"",ROUND(MAX(0,H15)*'Summary'!$C$5*I15,2),"")</f>
        <v>337.5</v>
      </c>
    </row>
    <row r="16" spans="1:11" x14ac:dyDescent="0.25">
      <c r="A16" s="14" t="s">
        <v>36</v>
      </c>
      <c r="B16" s="14" t="s">
        <v>50</v>
      </c>
      <c r="C16" s="4">
        <v>46287</v>
      </c>
      <c r="D16" s="15">
        <v>30</v>
      </c>
      <c r="E16" s="16">
        <f>IF(C16="","",C16+D16)</f>
        <v>46317</v>
      </c>
      <c r="F16" s="17">
        <v>286000</v>
      </c>
      <c r="G16" s="17"/>
      <c r="H16" s="9">
        <f>IF(F16&lt;&gt;"",ROUND(F16-G16,2),"")</f>
        <v>286000</v>
      </c>
      <c r="I16" s="8">
        <f>IF(F16&lt;&gt;"",IF(OR(H16&lt;=0,E16=""),0,MAX(0,'Summary'!$C$4-E16)),"")</f>
        <v>0</v>
      </c>
      <c r="J16" s="3" t="str">
        <f>IF(F16&lt;&gt;"",IF(H16&lt;=0,"Paid",IF(I16=0,"Not due",IF(I16&lt;=30,"1-30 days",IF(I16&lt;=60,"31-60 days",IF(I16&lt;=90,"61-90 days","Over 90 days"))))),"")</f>
        <v>Not due</v>
      </c>
      <c r="K16" s="9">
        <f>IF(F16&lt;&gt;"",ROUND(MAX(0,H16)*'Summary'!$C$5*I16,2),"")</f>
        <v>0</v>
      </c>
    </row>
    <row r="17" spans="1:11" x14ac:dyDescent="0.25">
      <c r="A17" s="14" t="s">
        <v>32</v>
      </c>
      <c r="B17" s="14" t="s">
        <v>51</v>
      </c>
      <c r="C17" s="4">
        <v>46290</v>
      </c>
      <c r="D17" s="15">
        <v>30</v>
      </c>
      <c r="E17" s="16">
        <f>IF(C17="","",C17+D17)</f>
        <v>46320</v>
      </c>
      <c r="F17" s="17">
        <v>152800</v>
      </c>
      <c r="G17" s="17"/>
      <c r="H17" s="9">
        <f>IF(F17&lt;&gt;"",ROUND(F17-G17,2),"")</f>
        <v>152800</v>
      </c>
      <c r="I17" s="8">
        <f>IF(F17&lt;&gt;"",IF(OR(H17&lt;=0,E17=""),0,MAX(0,'Summary'!$C$4-E17)),"")</f>
        <v>0</v>
      </c>
      <c r="J17" s="3" t="str">
        <f>IF(F17&lt;&gt;"",IF(H17&lt;=0,"Paid",IF(I17=0,"Not due",IF(I17&lt;=30,"1-30 days",IF(I17&lt;=60,"31-60 days",IF(I17&lt;=90,"61-90 days","Over 90 days"))))),"")</f>
        <v>Not due</v>
      </c>
      <c r="K17" s="9">
        <f>IF(F17&lt;&gt;"",ROUND(MAX(0,H17)*'Summary'!$C$5*I17,2),"")</f>
        <v>0</v>
      </c>
    </row>
    <row r="18" spans="1:11" x14ac:dyDescent="0.25">
      <c r="A18" s="14" t="s">
        <v>40</v>
      </c>
      <c r="B18" s="14" t="s">
        <v>52</v>
      </c>
      <c r="C18" s="4">
        <v>46294</v>
      </c>
      <c r="D18" s="15">
        <v>30</v>
      </c>
      <c r="E18" s="16">
        <f>IF(C18="","",C18+D18)</f>
        <v>46324</v>
      </c>
      <c r="F18" s="17">
        <v>198700</v>
      </c>
      <c r="G18" s="17"/>
      <c r="H18" s="9">
        <f>IF(F18&lt;&gt;"",ROUND(F18-G18,2),"")</f>
        <v>198700</v>
      </c>
      <c r="I18" s="8">
        <f>IF(F18&lt;&gt;"",IF(OR(H18&lt;=0,E18=""),0,MAX(0,'Summary'!$C$4-E18)),"")</f>
        <v>0</v>
      </c>
      <c r="J18" s="3" t="str">
        <f>IF(F18&lt;&gt;"",IF(H18&lt;=0,"Paid",IF(I18=0,"Not due",IF(I18&lt;=30,"1-30 days",IF(I18&lt;=60,"31-60 days",IF(I18&lt;=90,"61-90 days","Over 90 days"))))),"")</f>
        <v>Not due</v>
      </c>
      <c r="K18" s="9">
        <f>IF(F18&lt;&gt;"",ROUND(MAX(0,H18)*'Summary'!$C$5*I18,2),"")</f>
        <v>0</v>
      </c>
    </row>
    <row r="19" spans="1:11" x14ac:dyDescent="0.25">
      <c r="A19" s="14" t="s">
        <v>38</v>
      </c>
      <c r="B19" s="14" t="s">
        <v>53</v>
      </c>
      <c r="C19" s="4">
        <v>46296</v>
      </c>
      <c r="D19" s="15">
        <v>21</v>
      </c>
      <c r="E19" s="16">
        <f>IF(C19="","",C19+D19)</f>
        <v>46317</v>
      </c>
      <c r="F19" s="17">
        <v>94200</v>
      </c>
      <c r="G19" s="17"/>
      <c r="H19" s="9">
        <f>IF(F19&lt;&gt;"",ROUND(F19-G19,2),"")</f>
        <v>94200</v>
      </c>
      <c r="I19" s="8">
        <f>IF(F19&lt;&gt;"",IF(OR(H19&lt;=0,E19=""),0,MAX(0,'Summary'!$C$4-E19)),"")</f>
        <v>0</v>
      </c>
      <c r="J19" s="3" t="str">
        <f>IF(F19&lt;&gt;"",IF(H19&lt;=0,"Paid",IF(I19=0,"Not due",IF(I19&lt;=30,"1-30 days",IF(I19&lt;=60,"31-60 days",IF(I19&lt;=90,"61-90 days","Over 90 days"))))),"")</f>
        <v>Not due</v>
      </c>
      <c r="K19" s="9">
        <f>IF(F19&lt;&gt;"",ROUND(MAX(0,H19)*'Summary'!$C$5*I19,2),"")</f>
        <v>0</v>
      </c>
    </row>
    <row r="20" spans="1:11" x14ac:dyDescent="0.25">
      <c r="A20" s="14"/>
      <c r="B20" s="14"/>
      <c r="C20" s="4"/>
      <c r="D20" s="15"/>
      <c r="E20" s="16" t="str">
        <f>IF(C20="","",C20+D20)</f>
        <v/>
      </c>
      <c r="F20" s="17"/>
      <c r="G20" s="17"/>
      <c r="H20" s="9" t="str">
        <f>IF(F20&lt;&gt;"",ROUND(F20-G20,2),"")</f>
        <v/>
      </c>
      <c r="I20" s="8" t="str">
        <f>IF(F20&lt;&gt;"",IF(OR(H20&lt;=0,E20=""),0,MAX(0,'Summary'!$C$4-E20)),"")</f>
        <v/>
      </c>
      <c r="J20" s="3" t="str">
        <f>IF(F20&lt;&gt;"",IF(H20&lt;=0,"Paid",IF(I20=0,"Not due",IF(I20&lt;=30,"1-30 days",IF(I20&lt;=60,"31-60 days",IF(I20&lt;=90,"61-90 days","Over 90 days"))))),"")</f>
        <v/>
      </c>
      <c r="K20" s="9" t="str">
        <f>IF(F20&lt;&gt;"",ROUND(MAX(0,H20)*'Summary'!$C$5*I20,2),"")</f>
        <v/>
      </c>
    </row>
    <row r="21" spans="1:11" x14ac:dyDescent="0.25">
      <c r="A21" s="14"/>
      <c r="B21" s="14"/>
      <c r="C21" s="4"/>
      <c r="D21" s="15"/>
      <c r="E21" s="16" t="str">
        <f>IF(C21="","",C21+D21)</f>
        <v/>
      </c>
      <c r="F21" s="17"/>
      <c r="G21" s="17"/>
      <c r="H21" s="9" t="str">
        <f>IF(F21&lt;&gt;"",ROUND(F21-G21,2),"")</f>
        <v/>
      </c>
      <c r="I21" s="8" t="str">
        <f>IF(F21&lt;&gt;"",IF(OR(H21&lt;=0,E21=""),0,MAX(0,'Summary'!$C$4-E21)),"")</f>
        <v/>
      </c>
      <c r="J21" s="3" t="str">
        <f>IF(F21&lt;&gt;"",IF(H21&lt;=0,"Paid",IF(I21=0,"Not due",IF(I21&lt;=30,"1-30 days",IF(I21&lt;=60,"31-60 days",IF(I21&lt;=90,"61-90 days","Over 90 days"))))),"")</f>
        <v/>
      </c>
      <c r="K21" s="9" t="str">
        <f>IF(F21&lt;&gt;"",ROUND(MAX(0,H21)*'Summary'!$C$5*I21,2),"")</f>
        <v/>
      </c>
    </row>
    <row r="22" spans="1:11" x14ac:dyDescent="0.25">
      <c r="A22" s="14"/>
      <c r="B22" s="14"/>
      <c r="C22" s="4"/>
      <c r="D22" s="15"/>
      <c r="E22" s="16" t="str">
        <f>IF(C22="","",C22+D22)</f>
        <v/>
      </c>
      <c r="F22" s="17"/>
      <c r="G22" s="17"/>
      <c r="H22" s="9" t="str">
        <f>IF(F22&lt;&gt;"",ROUND(F22-G22,2),"")</f>
        <v/>
      </c>
      <c r="I22" s="8" t="str">
        <f>IF(F22&lt;&gt;"",IF(OR(H22&lt;=0,E22=""),0,MAX(0,'Summary'!$C$4-E22)),"")</f>
        <v/>
      </c>
      <c r="J22" s="3" t="str">
        <f>IF(F22&lt;&gt;"",IF(H22&lt;=0,"Paid",IF(I22=0,"Not due",IF(I22&lt;=30,"1-30 days",IF(I22&lt;=60,"31-60 days",IF(I22&lt;=90,"61-90 days","Over 90 days"))))),"")</f>
        <v/>
      </c>
      <c r="K22" s="9" t="str">
        <f>IF(F22&lt;&gt;"",ROUND(MAX(0,H22)*'Summary'!$C$5*I22,2),"")</f>
        <v/>
      </c>
    </row>
    <row r="23" spans="1:11" x14ac:dyDescent="0.25">
      <c r="A23" s="14"/>
      <c r="B23" s="14"/>
      <c r="C23" s="4"/>
      <c r="D23" s="15"/>
      <c r="E23" s="16" t="str">
        <f>IF(C23="","",C23+D23)</f>
        <v/>
      </c>
      <c r="F23" s="17"/>
      <c r="G23" s="17"/>
      <c r="H23" s="9" t="str">
        <f>IF(F23&lt;&gt;"",ROUND(F23-G23,2),"")</f>
        <v/>
      </c>
      <c r="I23" s="8" t="str">
        <f>IF(F23&lt;&gt;"",IF(OR(H23&lt;=0,E23=""),0,MAX(0,'Summary'!$C$4-E23)),"")</f>
        <v/>
      </c>
      <c r="J23" s="3" t="str">
        <f>IF(F23&lt;&gt;"",IF(H23&lt;=0,"Paid",IF(I23=0,"Not due",IF(I23&lt;=30,"1-30 days",IF(I23&lt;=60,"31-60 days",IF(I23&lt;=90,"61-90 days","Over 90 days"))))),"")</f>
        <v/>
      </c>
      <c r="K23" s="9" t="str">
        <f>IF(F23&lt;&gt;"",ROUND(MAX(0,H23)*'Summary'!$C$5*I23,2),"")</f>
        <v/>
      </c>
    </row>
    <row r="24" spans="1:11" x14ac:dyDescent="0.25">
      <c r="A24" s="14"/>
      <c r="B24" s="14"/>
      <c r="C24" s="4"/>
      <c r="D24" s="15"/>
      <c r="E24" s="16" t="str">
        <f>IF(C24="","",C24+D24)</f>
        <v/>
      </c>
      <c r="F24" s="17"/>
      <c r="G24" s="17"/>
      <c r="H24" s="9" t="str">
        <f>IF(F24&lt;&gt;"",ROUND(F24-G24,2),"")</f>
        <v/>
      </c>
      <c r="I24" s="8" t="str">
        <f>IF(F24&lt;&gt;"",IF(OR(H24&lt;=0,E24=""),0,MAX(0,'Summary'!$C$4-E24)),"")</f>
        <v/>
      </c>
      <c r="J24" s="3" t="str">
        <f>IF(F24&lt;&gt;"",IF(H24&lt;=0,"Paid",IF(I24=0,"Not due",IF(I24&lt;=30,"1-30 days",IF(I24&lt;=60,"31-60 days",IF(I24&lt;=90,"61-90 days","Over 90 days"))))),"")</f>
        <v/>
      </c>
      <c r="K24" s="9" t="str">
        <f>IF(F24&lt;&gt;"",ROUND(MAX(0,H24)*'Summary'!$C$5*I24,2),"")</f>
        <v/>
      </c>
    </row>
    <row r="25" spans="1:11" x14ac:dyDescent="0.25">
      <c r="A25" s="14"/>
      <c r="B25" s="14"/>
      <c r="C25" s="4"/>
      <c r="D25" s="15"/>
      <c r="E25" s="16" t="str">
        <f>IF(C25="","",C25+D25)</f>
        <v/>
      </c>
      <c r="F25" s="17"/>
      <c r="G25" s="17"/>
      <c r="H25" s="9" t="str">
        <f>IF(F25&lt;&gt;"",ROUND(F25-G25,2),"")</f>
        <v/>
      </c>
      <c r="I25" s="8" t="str">
        <f>IF(F25&lt;&gt;"",IF(OR(H25&lt;=0,E25=""),0,MAX(0,'Summary'!$C$4-E25)),"")</f>
        <v/>
      </c>
      <c r="J25" s="3" t="str">
        <f>IF(F25&lt;&gt;"",IF(H25&lt;=0,"Paid",IF(I25=0,"Not due",IF(I25&lt;=30,"1-30 days",IF(I25&lt;=60,"31-60 days",IF(I25&lt;=90,"61-90 days","Over 90 days"))))),"")</f>
        <v/>
      </c>
      <c r="K25" s="9" t="str">
        <f>IF(F25&lt;&gt;"",ROUND(MAX(0,H25)*'Summary'!$C$5*I25,2),"")</f>
        <v/>
      </c>
    </row>
    <row r="26" spans="1:11" x14ac:dyDescent="0.25">
      <c r="A26" s="14"/>
      <c r="B26" s="14"/>
      <c r="C26" s="4"/>
      <c r="D26" s="15"/>
      <c r="E26" s="16" t="str">
        <f>IF(C26="","",C26+D26)</f>
        <v/>
      </c>
      <c r="F26" s="17"/>
      <c r="G26" s="17"/>
      <c r="H26" s="9" t="str">
        <f>IF(F26&lt;&gt;"",ROUND(F26-G26,2),"")</f>
        <v/>
      </c>
      <c r="I26" s="8" t="str">
        <f>IF(F26&lt;&gt;"",IF(OR(H26&lt;=0,E26=""),0,MAX(0,'Summary'!$C$4-E26)),"")</f>
        <v/>
      </c>
      <c r="J26" s="3" t="str">
        <f>IF(F26&lt;&gt;"",IF(H26&lt;=0,"Paid",IF(I26=0,"Not due",IF(I26&lt;=30,"1-30 days",IF(I26&lt;=60,"31-60 days",IF(I26&lt;=90,"61-90 days","Over 90 days"))))),"")</f>
        <v/>
      </c>
      <c r="K26" s="9" t="str">
        <f>IF(F26&lt;&gt;"",ROUND(MAX(0,H26)*'Summary'!$C$5*I26,2),"")</f>
        <v/>
      </c>
    </row>
    <row r="27" spans="1:11" x14ac:dyDescent="0.25">
      <c r="A27" s="14"/>
      <c r="B27" s="14"/>
      <c r="C27" s="4"/>
      <c r="D27" s="15"/>
      <c r="E27" s="16" t="str">
        <f>IF(C27="","",C27+D27)</f>
        <v/>
      </c>
      <c r="F27" s="17"/>
      <c r="G27" s="17"/>
      <c r="H27" s="9" t="str">
        <f>IF(F27&lt;&gt;"",ROUND(F27-G27,2),"")</f>
        <v/>
      </c>
      <c r="I27" s="8" t="str">
        <f>IF(F27&lt;&gt;"",IF(OR(H27&lt;=0,E27=""),0,MAX(0,'Summary'!$C$4-E27)),"")</f>
        <v/>
      </c>
      <c r="J27" s="3" t="str">
        <f>IF(F27&lt;&gt;"",IF(H27&lt;=0,"Paid",IF(I27=0,"Not due",IF(I27&lt;=30,"1-30 days",IF(I27&lt;=60,"31-60 days",IF(I27&lt;=90,"61-90 days","Over 90 days"))))),"")</f>
        <v/>
      </c>
      <c r="K27" s="9" t="str">
        <f>IF(F27&lt;&gt;"",ROUND(MAX(0,H27)*'Summary'!$C$5*I27,2),"")</f>
        <v/>
      </c>
    </row>
    <row r="28" spans="1:11" x14ac:dyDescent="0.25">
      <c r="A28" s="14"/>
      <c r="B28" s="14"/>
      <c r="C28" s="4"/>
      <c r="D28" s="15"/>
      <c r="E28" s="16" t="str">
        <f>IF(C28="","",C28+D28)</f>
        <v/>
      </c>
      <c r="F28" s="17"/>
      <c r="G28" s="17"/>
      <c r="H28" s="9" t="str">
        <f>IF(F28&lt;&gt;"",ROUND(F28-G28,2),"")</f>
        <v/>
      </c>
      <c r="I28" s="8" t="str">
        <f>IF(F28&lt;&gt;"",IF(OR(H28&lt;=0,E28=""),0,MAX(0,'Summary'!$C$4-E28)),"")</f>
        <v/>
      </c>
      <c r="J28" s="3" t="str">
        <f>IF(F28&lt;&gt;"",IF(H28&lt;=0,"Paid",IF(I28=0,"Not due",IF(I28&lt;=30,"1-30 days",IF(I28&lt;=60,"31-60 days",IF(I28&lt;=90,"61-90 days","Over 90 days"))))),"")</f>
        <v/>
      </c>
      <c r="K28" s="9" t="str">
        <f>IF(F28&lt;&gt;"",ROUND(MAX(0,H28)*'Summary'!$C$5*I28,2),"")</f>
        <v/>
      </c>
    </row>
    <row r="29" spans="1:11" x14ac:dyDescent="0.25">
      <c r="A29" s="14"/>
      <c r="B29" s="14"/>
      <c r="C29" s="4"/>
      <c r="D29" s="15"/>
      <c r="E29" s="16" t="str">
        <f>IF(C29="","",C29+D29)</f>
        <v/>
      </c>
      <c r="F29" s="17"/>
      <c r="G29" s="17"/>
      <c r="H29" s="9" t="str">
        <f>IF(F29&lt;&gt;"",ROUND(F29-G29,2),"")</f>
        <v/>
      </c>
      <c r="I29" s="8" t="str">
        <f>IF(F29&lt;&gt;"",IF(OR(H29&lt;=0,E29=""),0,MAX(0,'Summary'!$C$4-E29)),"")</f>
        <v/>
      </c>
      <c r="J29" s="3" t="str">
        <f>IF(F29&lt;&gt;"",IF(H29&lt;=0,"Paid",IF(I29=0,"Not due",IF(I29&lt;=30,"1-30 days",IF(I29&lt;=60,"31-60 days",IF(I29&lt;=90,"61-90 days","Over 90 days"))))),"")</f>
        <v/>
      </c>
      <c r="K29" s="9" t="str">
        <f>IF(F29&lt;&gt;"",ROUND(MAX(0,H29)*'Summary'!$C$5*I29,2),"")</f>
        <v/>
      </c>
    </row>
    <row r="30" spans="1:11" x14ac:dyDescent="0.25">
      <c r="A30" s="14"/>
      <c r="B30" s="14"/>
      <c r="C30" s="4"/>
      <c r="D30" s="15"/>
      <c r="E30" s="16" t="str">
        <f>IF(C30="","",C30+D30)</f>
        <v/>
      </c>
      <c r="F30" s="17"/>
      <c r="G30" s="17"/>
      <c r="H30" s="9" t="str">
        <f>IF(F30&lt;&gt;"",ROUND(F30-G30,2),"")</f>
        <v/>
      </c>
      <c r="I30" s="8" t="str">
        <f>IF(F30&lt;&gt;"",IF(OR(H30&lt;=0,E30=""),0,MAX(0,'Summary'!$C$4-E30)),"")</f>
        <v/>
      </c>
      <c r="J30" s="3" t="str">
        <f>IF(F30&lt;&gt;"",IF(H30&lt;=0,"Paid",IF(I30=0,"Not due",IF(I30&lt;=30,"1-30 days",IF(I30&lt;=60,"31-60 days",IF(I30&lt;=90,"61-90 days","Over 90 days"))))),"")</f>
        <v/>
      </c>
      <c r="K30" s="9" t="str">
        <f>IF(F30&lt;&gt;"",ROUND(MAX(0,H30)*'Summary'!$C$5*I30,2),"")</f>
        <v/>
      </c>
    </row>
    <row r="31" spans="1:11" x14ac:dyDescent="0.25">
      <c r="A31" s="14"/>
      <c r="B31" s="14"/>
      <c r="C31" s="4"/>
      <c r="D31" s="15"/>
      <c r="E31" s="16" t="str">
        <f>IF(C31="","",C31+D31)</f>
        <v/>
      </c>
      <c r="F31" s="17"/>
      <c r="G31" s="17"/>
      <c r="H31" s="9" t="str">
        <f>IF(F31&lt;&gt;"",ROUND(F31-G31,2),"")</f>
        <v/>
      </c>
      <c r="I31" s="8" t="str">
        <f>IF(F31&lt;&gt;"",IF(OR(H31&lt;=0,E31=""),0,MAX(0,'Summary'!$C$4-E31)),"")</f>
        <v/>
      </c>
      <c r="J31" s="3" t="str">
        <f>IF(F31&lt;&gt;"",IF(H31&lt;=0,"Paid",IF(I31=0,"Not due",IF(I31&lt;=30,"1-30 days",IF(I31&lt;=60,"31-60 days",IF(I31&lt;=90,"61-90 days","Over 90 days"))))),"")</f>
        <v/>
      </c>
      <c r="K31" s="9" t="str">
        <f>IF(F31&lt;&gt;"",ROUND(MAX(0,H31)*'Summary'!$C$5*I31,2),"")</f>
        <v/>
      </c>
    </row>
    <row r="32" spans="1:11" x14ac:dyDescent="0.25">
      <c r="A32" s="14"/>
      <c r="B32" s="14"/>
      <c r="C32" s="4"/>
      <c r="D32" s="15"/>
      <c r="E32" s="16" t="str">
        <f>IF(C32="","",C32+D32)</f>
        <v/>
      </c>
      <c r="F32" s="17"/>
      <c r="G32" s="17"/>
      <c r="H32" s="9" t="str">
        <f>IF(F32&lt;&gt;"",ROUND(F32-G32,2),"")</f>
        <v/>
      </c>
      <c r="I32" s="8" t="str">
        <f>IF(F32&lt;&gt;"",IF(OR(H32&lt;=0,E32=""),0,MAX(0,'Summary'!$C$4-E32)),"")</f>
        <v/>
      </c>
      <c r="J32" s="3" t="str">
        <f>IF(F32&lt;&gt;"",IF(H32&lt;=0,"Paid",IF(I32=0,"Not due",IF(I32&lt;=30,"1-30 days",IF(I32&lt;=60,"31-60 days",IF(I32&lt;=90,"61-90 days","Over 90 days"))))),"")</f>
        <v/>
      </c>
      <c r="K32" s="9" t="str">
        <f>IF(F32&lt;&gt;"",ROUND(MAX(0,H32)*'Summary'!$C$5*I32,2),"")</f>
        <v/>
      </c>
    </row>
    <row r="33" spans="1:11" x14ac:dyDescent="0.25">
      <c r="A33" s="14"/>
      <c r="B33" s="14"/>
      <c r="C33" s="4"/>
      <c r="D33" s="15"/>
      <c r="E33" s="16" t="str">
        <f>IF(C33="","",C33+D33)</f>
        <v/>
      </c>
      <c r="F33" s="17"/>
      <c r="G33" s="17"/>
      <c r="H33" s="9" t="str">
        <f>IF(F33&lt;&gt;"",ROUND(F33-G33,2),"")</f>
        <v/>
      </c>
      <c r="I33" s="8" t="str">
        <f>IF(F33&lt;&gt;"",IF(OR(H33&lt;=0,E33=""),0,MAX(0,'Summary'!$C$4-E33)),"")</f>
        <v/>
      </c>
      <c r="J33" s="3" t="str">
        <f>IF(F33&lt;&gt;"",IF(H33&lt;=0,"Paid",IF(I33=0,"Not due",IF(I33&lt;=30,"1-30 days",IF(I33&lt;=60,"31-60 days",IF(I33&lt;=90,"61-90 days","Over 90 days"))))),"")</f>
        <v/>
      </c>
      <c r="K33" s="9" t="str">
        <f>IF(F33&lt;&gt;"",ROUND(MAX(0,H33)*'Summary'!$C$5*I33,2),"")</f>
        <v/>
      </c>
    </row>
    <row r="34" spans="1:11" x14ac:dyDescent="0.25">
      <c r="A34" s="14"/>
      <c r="B34" s="14"/>
      <c r="C34" s="4"/>
      <c r="D34" s="15"/>
      <c r="E34" s="16" t="str">
        <f>IF(C34="","",C34+D34)</f>
        <v/>
      </c>
      <c r="F34" s="17"/>
      <c r="G34" s="17"/>
      <c r="H34" s="9" t="str">
        <f>IF(F34&lt;&gt;"",ROUND(F34-G34,2),"")</f>
        <v/>
      </c>
      <c r="I34" s="8" t="str">
        <f>IF(F34&lt;&gt;"",IF(OR(H34&lt;=0,E34=""),0,MAX(0,'Summary'!$C$4-E34)),"")</f>
        <v/>
      </c>
      <c r="J34" s="3" t="str">
        <f>IF(F34&lt;&gt;"",IF(H34&lt;=0,"Paid",IF(I34=0,"Not due",IF(I34&lt;=30,"1-30 days",IF(I34&lt;=60,"31-60 days",IF(I34&lt;=90,"61-90 days","Over 90 days"))))),"")</f>
        <v/>
      </c>
      <c r="K34" s="9" t="str">
        <f>IF(F34&lt;&gt;"",ROUND(MAX(0,H34)*'Summary'!$C$5*I34,2),"")</f>
        <v/>
      </c>
    </row>
    <row r="35" spans="1:11" x14ac:dyDescent="0.25">
      <c r="A35" s="14"/>
      <c r="B35" s="14"/>
      <c r="C35" s="4"/>
      <c r="D35" s="15"/>
      <c r="E35" s="16" t="str">
        <f>IF(C35="","",C35+D35)</f>
        <v/>
      </c>
      <c r="F35" s="17"/>
      <c r="G35" s="17"/>
      <c r="H35" s="9" t="str">
        <f>IF(F35&lt;&gt;"",ROUND(F35-G35,2),"")</f>
        <v/>
      </c>
      <c r="I35" s="8" t="str">
        <f>IF(F35&lt;&gt;"",IF(OR(H35&lt;=0,E35=""),0,MAX(0,'Summary'!$C$4-E35)),"")</f>
        <v/>
      </c>
      <c r="J35" s="3" t="str">
        <f>IF(F35&lt;&gt;"",IF(H35&lt;=0,"Paid",IF(I35=0,"Not due",IF(I35&lt;=30,"1-30 days",IF(I35&lt;=60,"31-60 days",IF(I35&lt;=90,"61-90 days","Over 90 days"))))),"")</f>
        <v/>
      </c>
      <c r="K35" s="9" t="str">
        <f>IF(F35&lt;&gt;"",ROUND(MAX(0,H35)*'Summary'!$C$5*I35,2),"")</f>
        <v/>
      </c>
    </row>
    <row r="36" spans="1:11" x14ac:dyDescent="0.25">
      <c r="A36" s="14"/>
      <c r="B36" s="14"/>
      <c r="C36" s="4"/>
      <c r="D36" s="15"/>
      <c r="E36" s="16" t="str">
        <f>IF(C36="","",C36+D36)</f>
        <v/>
      </c>
      <c r="F36" s="17"/>
      <c r="G36" s="17"/>
      <c r="H36" s="9" t="str">
        <f>IF(F36&lt;&gt;"",ROUND(F36-G36,2),"")</f>
        <v/>
      </c>
      <c r="I36" s="8" t="str">
        <f>IF(F36&lt;&gt;"",IF(OR(H36&lt;=0,E36=""),0,MAX(0,'Summary'!$C$4-E36)),"")</f>
        <v/>
      </c>
      <c r="J36" s="3" t="str">
        <f>IF(F36&lt;&gt;"",IF(H36&lt;=0,"Paid",IF(I36=0,"Not due",IF(I36&lt;=30,"1-30 days",IF(I36&lt;=60,"31-60 days",IF(I36&lt;=90,"61-90 days","Over 90 days"))))),"")</f>
        <v/>
      </c>
      <c r="K36" s="9" t="str">
        <f>IF(F36&lt;&gt;"",ROUND(MAX(0,H36)*'Summary'!$C$5*I36,2),"")</f>
        <v/>
      </c>
    </row>
    <row r="37" spans="1:11" x14ac:dyDescent="0.25">
      <c r="A37" s="14"/>
      <c r="B37" s="14"/>
      <c r="C37" s="4"/>
      <c r="D37" s="15"/>
      <c r="E37" s="16" t="str">
        <f>IF(C37="","",C37+D37)</f>
        <v/>
      </c>
      <c r="F37" s="17"/>
      <c r="G37" s="17"/>
      <c r="H37" s="9" t="str">
        <f>IF(F37&lt;&gt;"",ROUND(F37-G37,2),"")</f>
        <v/>
      </c>
      <c r="I37" s="8" t="str">
        <f>IF(F37&lt;&gt;"",IF(OR(H37&lt;=0,E37=""),0,MAX(0,'Summary'!$C$4-E37)),"")</f>
        <v/>
      </c>
      <c r="J37" s="3" t="str">
        <f>IF(F37&lt;&gt;"",IF(H37&lt;=0,"Paid",IF(I37=0,"Not due",IF(I37&lt;=30,"1-30 days",IF(I37&lt;=60,"31-60 days",IF(I37&lt;=90,"61-90 days","Over 90 days"))))),"")</f>
        <v/>
      </c>
      <c r="K37" s="9" t="str">
        <f>IF(F37&lt;&gt;"",ROUND(MAX(0,H37)*'Summary'!$C$5*I37,2),"")</f>
        <v/>
      </c>
    </row>
    <row r="38" spans="1:11" x14ac:dyDescent="0.25">
      <c r="A38" s="14"/>
      <c r="B38" s="14"/>
      <c r="C38" s="4"/>
      <c r="D38" s="15"/>
      <c r="E38" s="16" t="str">
        <f>IF(C38="","",C38+D38)</f>
        <v/>
      </c>
      <c r="F38" s="17"/>
      <c r="G38" s="17"/>
      <c r="H38" s="9" t="str">
        <f>IF(F38&lt;&gt;"",ROUND(F38-G38,2),"")</f>
        <v/>
      </c>
      <c r="I38" s="8" t="str">
        <f>IF(F38&lt;&gt;"",IF(OR(H38&lt;=0,E38=""),0,MAX(0,'Summary'!$C$4-E38)),"")</f>
        <v/>
      </c>
      <c r="J38" s="3" t="str">
        <f>IF(F38&lt;&gt;"",IF(H38&lt;=0,"Paid",IF(I38=0,"Not due",IF(I38&lt;=30,"1-30 days",IF(I38&lt;=60,"31-60 days",IF(I38&lt;=90,"61-90 days","Over 90 days"))))),"")</f>
        <v/>
      </c>
      <c r="K38" s="9" t="str">
        <f>IF(F38&lt;&gt;"",ROUND(MAX(0,H38)*'Summary'!$C$5*I38,2),"")</f>
        <v/>
      </c>
    </row>
    <row r="39" spans="1:11" x14ac:dyDescent="0.25">
      <c r="A39" s="14"/>
      <c r="B39" s="14"/>
      <c r="C39" s="4"/>
      <c r="D39" s="15"/>
      <c r="E39" s="16" t="str">
        <f>IF(C39="","",C39+D39)</f>
        <v/>
      </c>
      <c r="F39" s="17"/>
      <c r="G39" s="17"/>
      <c r="H39" s="9" t="str">
        <f>IF(F39&lt;&gt;"",ROUND(F39-G39,2),"")</f>
        <v/>
      </c>
      <c r="I39" s="8" t="str">
        <f>IF(F39&lt;&gt;"",IF(OR(H39&lt;=0,E39=""),0,MAX(0,'Summary'!$C$4-E39)),"")</f>
        <v/>
      </c>
      <c r="J39" s="3" t="str">
        <f>IF(F39&lt;&gt;"",IF(H39&lt;=0,"Paid",IF(I39=0,"Not due",IF(I39&lt;=30,"1-30 days",IF(I39&lt;=60,"31-60 days",IF(I39&lt;=90,"61-90 days","Over 90 days"))))),"")</f>
        <v/>
      </c>
      <c r="K39" s="9" t="str">
        <f>IF(F39&lt;&gt;"",ROUND(MAX(0,H39)*'Summary'!$C$5*I39,2),"")</f>
        <v/>
      </c>
    </row>
    <row r="40" spans="1:11" x14ac:dyDescent="0.25">
      <c r="A40" s="14"/>
      <c r="B40" s="14"/>
      <c r="C40" s="4"/>
      <c r="D40" s="15"/>
      <c r="E40" s="16" t="str">
        <f>IF(C40="","",C40+D40)</f>
        <v/>
      </c>
      <c r="F40" s="17"/>
      <c r="G40" s="17"/>
      <c r="H40" s="9" t="str">
        <f>IF(F40&lt;&gt;"",ROUND(F40-G40,2),"")</f>
        <v/>
      </c>
      <c r="I40" s="8" t="str">
        <f>IF(F40&lt;&gt;"",IF(OR(H40&lt;=0,E40=""),0,MAX(0,'Summary'!$C$4-E40)),"")</f>
        <v/>
      </c>
      <c r="J40" s="3" t="str">
        <f>IF(F40&lt;&gt;"",IF(H40&lt;=0,"Paid",IF(I40=0,"Not due",IF(I40&lt;=30,"1-30 days",IF(I40&lt;=60,"31-60 days",IF(I40&lt;=90,"61-90 days","Over 90 days"))))),"")</f>
        <v/>
      </c>
      <c r="K40" s="9" t="str">
        <f>IF(F40&lt;&gt;"",ROUND(MAX(0,H40)*'Summary'!$C$5*I40,2),"")</f>
        <v/>
      </c>
    </row>
    <row r="41" spans="1:11" x14ac:dyDescent="0.25">
      <c r="A41" s="14"/>
      <c r="B41" s="14"/>
      <c r="C41" s="4"/>
      <c r="D41" s="15"/>
      <c r="E41" s="16" t="str">
        <f>IF(C41="","",C41+D41)</f>
        <v/>
      </c>
      <c r="F41" s="17"/>
      <c r="G41" s="17"/>
      <c r="H41" s="9" t="str">
        <f>IF(F41&lt;&gt;"",ROUND(F41-G41,2),"")</f>
        <v/>
      </c>
      <c r="I41" s="8" t="str">
        <f>IF(F41&lt;&gt;"",IF(OR(H41&lt;=0,E41=""),0,MAX(0,'Summary'!$C$4-E41)),"")</f>
        <v/>
      </c>
      <c r="J41" s="3" t="str">
        <f>IF(F41&lt;&gt;"",IF(H41&lt;=0,"Paid",IF(I41=0,"Not due",IF(I41&lt;=30,"1-30 days",IF(I41&lt;=60,"31-60 days",IF(I41&lt;=90,"61-90 days","Over 90 days"))))),"")</f>
        <v/>
      </c>
      <c r="K41" s="9" t="str">
        <f>IF(F41&lt;&gt;"",ROUND(MAX(0,H41)*'Summary'!$C$5*I41,2),"")</f>
        <v/>
      </c>
    </row>
    <row r="42" spans="1:11" x14ac:dyDescent="0.25">
      <c r="A42" s="14"/>
      <c r="B42" s="14"/>
      <c r="C42" s="4"/>
      <c r="D42" s="15"/>
      <c r="E42" s="16" t="str">
        <f>IF(C42="","",C42+D42)</f>
        <v/>
      </c>
      <c r="F42" s="17"/>
      <c r="G42" s="17"/>
      <c r="H42" s="9" t="str">
        <f>IF(F42&lt;&gt;"",ROUND(F42-G42,2),"")</f>
        <v/>
      </c>
      <c r="I42" s="8" t="str">
        <f>IF(F42&lt;&gt;"",IF(OR(H42&lt;=0,E42=""),0,MAX(0,'Summary'!$C$4-E42)),"")</f>
        <v/>
      </c>
      <c r="J42" s="3" t="str">
        <f>IF(F42&lt;&gt;"",IF(H42&lt;=0,"Paid",IF(I42=0,"Not due",IF(I42&lt;=30,"1-30 days",IF(I42&lt;=60,"31-60 days",IF(I42&lt;=90,"61-90 days","Over 90 days"))))),"")</f>
        <v/>
      </c>
      <c r="K42" s="9" t="str">
        <f>IF(F42&lt;&gt;"",ROUND(MAX(0,H42)*'Summary'!$C$5*I42,2),"")</f>
        <v/>
      </c>
    </row>
    <row r="43" spans="1:11" x14ac:dyDescent="0.25">
      <c r="A43" s="14"/>
      <c r="B43" s="14"/>
      <c r="C43" s="4"/>
      <c r="D43" s="15"/>
      <c r="E43" s="16" t="str">
        <f>IF(C43="","",C43+D43)</f>
        <v/>
      </c>
      <c r="F43" s="17"/>
      <c r="G43" s="17"/>
      <c r="H43" s="9" t="str">
        <f>IF(F43&lt;&gt;"",ROUND(F43-G43,2),"")</f>
        <v/>
      </c>
      <c r="I43" s="8" t="str">
        <f>IF(F43&lt;&gt;"",IF(OR(H43&lt;=0,E43=""),0,MAX(0,'Summary'!$C$4-E43)),"")</f>
        <v/>
      </c>
      <c r="J43" s="3" t="str">
        <f>IF(F43&lt;&gt;"",IF(H43&lt;=0,"Paid",IF(I43=0,"Not due",IF(I43&lt;=30,"1-30 days",IF(I43&lt;=60,"31-60 days",IF(I43&lt;=90,"61-90 days","Over 90 days"))))),"")</f>
        <v/>
      </c>
      <c r="K43" s="9" t="str">
        <f>IF(F43&lt;&gt;"",ROUND(MAX(0,H43)*'Summary'!$C$5*I43,2),"")</f>
        <v/>
      </c>
    </row>
    <row r="44" spans="1:11" x14ac:dyDescent="0.25">
      <c r="A44" s="14"/>
      <c r="B44" s="14"/>
      <c r="C44" s="4"/>
      <c r="D44" s="15"/>
      <c r="E44" s="16" t="str">
        <f>IF(C44="","",C44+D44)</f>
        <v/>
      </c>
      <c r="F44" s="17"/>
      <c r="G44" s="17"/>
      <c r="H44" s="9" t="str">
        <f>IF(F44&lt;&gt;"",ROUND(F44-G44,2),"")</f>
        <v/>
      </c>
      <c r="I44" s="8" t="str">
        <f>IF(F44&lt;&gt;"",IF(OR(H44&lt;=0,E44=""),0,MAX(0,'Summary'!$C$4-E44)),"")</f>
        <v/>
      </c>
      <c r="J44" s="3" t="str">
        <f>IF(F44&lt;&gt;"",IF(H44&lt;=0,"Paid",IF(I44=0,"Not due",IF(I44&lt;=30,"1-30 days",IF(I44&lt;=60,"31-60 days",IF(I44&lt;=90,"61-90 days","Over 90 days"))))),"")</f>
        <v/>
      </c>
      <c r="K44" s="9" t="str">
        <f>IF(F44&lt;&gt;"",ROUND(MAX(0,H44)*'Summary'!$C$5*I44,2),"")</f>
        <v/>
      </c>
    </row>
    <row r="45" spans="1:11" x14ac:dyDescent="0.25">
      <c r="A45" s="14"/>
      <c r="B45" s="14"/>
      <c r="C45" s="4"/>
      <c r="D45" s="15"/>
      <c r="E45" s="16" t="str">
        <f>IF(C45="","",C45+D45)</f>
        <v/>
      </c>
      <c r="F45" s="17"/>
      <c r="G45" s="17"/>
      <c r="H45" s="9" t="str">
        <f>IF(F45&lt;&gt;"",ROUND(F45-G45,2),"")</f>
        <v/>
      </c>
      <c r="I45" s="8" t="str">
        <f>IF(F45&lt;&gt;"",IF(OR(H45&lt;=0,E45=""),0,MAX(0,'Summary'!$C$4-E45)),"")</f>
        <v/>
      </c>
      <c r="J45" s="3" t="str">
        <f>IF(F45&lt;&gt;"",IF(H45&lt;=0,"Paid",IF(I45=0,"Not due",IF(I45&lt;=30,"1-30 days",IF(I45&lt;=60,"31-60 days",IF(I45&lt;=90,"61-90 days","Over 90 days"))))),"")</f>
        <v/>
      </c>
      <c r="K45" s="9" t="str">
        <f>IF(F45&lt;&gt;"",ROUND(MAX(0,H45)*'Summary'!$C$5*I45,2),"")</f>
        <v/>
      </c>
    </row>
    <row r="46" spans="1:11" x14ac:dyDescent="0.25">
      <c r="A46" s="14"/>
      <c r="B46" s="14"/>
      <c r="C46" s="4"/>
      <c r="D46" s="15"/>
      <c r="E46" s="16" t="str">
        <f>IF(C46="","",C46+D46)</f>
        <v/>
      </c>
      <c r="F46" s="17"/>
      <c r="G46" s="17"/>
      <c r="H46" s="9" t="str">
        <f>IF(F46&lt;&gt;"",ROUND(F46-G46,2),"")</f>
        <v/>
      </c>
      <c r="I46" s="8" t="str">
        <f>IF(F46&lt;&gt;"",IF(OR(H46&lt;=0,E46=""),0,MAX(0,'Summary'!$C$4-E46)),"")</f>
        <v/>
      </c>
      <c r="J46" s="3" t="str">
        <f>IF(F46&lt;&gt;"",IF(H46&lt;=0,"Paid",IF(I46=0,"Not due",IF(I46&lt;=30,"1-30 days",IF(I46&lt;=60,"31-60 days",IF(I46&lt;=90,"61-90 days","Over 90 days"))))),"")</f>
        <v/>
      </c>
      <c r="K46" s="9" t="str">
        <f>IF(F46&lt;&gt;"",ROUND(MAX(0,H46)*'Summary'!$C$5*I46,2),"")</f>
        <v/>
      </c>
    </row>
    <row r="47" spans="1:11" x14ac:dyDescent="0.25">
      <c r="A47" s="14"/>
      <c r="B47" s="14"/>
      <c r="C47" s="4"/>
      <c r="D47" s="15"/>
      <c r="E47" s="16" t="str">
        <f>IF(C47="","",C47+D47)</f>
        <v/>
      </c>
      <c r="F47" s="17"/>
      <c r="G47" s="17"/>
      <c r="H47" s="9" t="str">
        <f>IF(F47&lt;&gt;"",ROUND(F47-G47,2),"")</f>
        <v/>
      </c>
      <c r="I47" s="8" t="str">
        <f>IF(F47&lt;&gt;"",IF(OR(H47&lt;=0,E47=""),0,MAX(0,'Summary'!$C$4-E47)),"")</f>
        <v/>
      </c>
      <c r="J47" s="3" t="str">
        <f>IF(F47&lt;&gt;"",IF(H47&lt;=0,"Paid",IF(I47=0,"Not due",IF(I47&lt;=30,"1-30 days",IF(I47&lt;=60,"31-60 days",IF(I47&lt;=90,"61-90 days","Over 90 days"))))),"")</f>
        <v/>
      </c>
      <c r="K47" s="9" t="str">
        <f>IF(F47&lt;&gt;"",ROUND(MAX(0,H47)*'Summary'!$C$5*I47,2),"")</f>
        <v/>
      </c>
    </row>
    <row r="48" spans="1:11" x14ac:dyDescent="0.25">
      <c r="A48" s="14"/>
      <c r="B48" s="14"/>
      <c r="C48" s="4"/>
      <c r="D48" s="15"/>
      <c r="E48" s="16" t="str">
        <f>IF(C48="","",C48+D48)</f>
        <v/>
      </c>
      <c r="F48" s="17"/>
      <c r="G48" s="17"/>
      <c r="H48" s="9" t="str">
        <f>IF(F48&lt;&gt;"",ROUND(F48-G48,2),"")</f>
        <v/>
      </c>
      <c r="I48" s="8" t="str">
        <f>IF(F48&lt;&gt;"",IF(OR(H48&lt;=0,E48=""),0,MAX(0,'Summary'!$C$4-E48)),"")</f>
        <v/>
      </c>
      <c r="J48" s="3" t="str">
        <f>IF(F48&lt;&gt;"",IF(H48&lt;=0,"Paid",IF(I48=0,"Not due",IF(I48&lt;=30,"1-30 days",IF(I48&lt;=60,"31-60 days",IF(I48&lt;=90,"61-90 days","Over 90 days"))))),"")</f>
        <v/>
      </c>
      <c r="K48" s="9" t="str">
        <f>IF(F48&lt;&gt;"",ROUND(MAX(0,H48)*'Summary'!$C$5*I48,2),"")</f>
        <v/>
      </c>
    </row>
    <row r="49" spans="1:11" x14ac:dyDescent="0.25">
      <c r="A49" s="14"/>
      <c r="B49" s="14"/>
      <c r="C49" s="4"/>
      <c r="D49" s="15"/>
      <c r="E49" s="16" t="str">
        <f>IF(C49="","",C49+D49)</f>
        <v/>
      </c>
      <c r="F49" s="17"/>
      <c r="G49" s="17"/>
      <c r="H49" s="9" t="str">
        <f>IF(F49&lt;&gt;"",ROUND(F49-G49,2),"")</f>
        <v/>
      </c>
      <c r="I49" s="8" t="str">
        <f>IF(F49&lt;&gt;"",IF(OR(H49&lt;=0,E49=""),0,MAX(0,'Summary'!$C$4-E49)),"")</f>
        <v/>
      </c>
      <c r="J49" s="3" t="str">
        <f>IF(F49&lt;&gt;"",IF(H49&lt;=0,"Paid",IF(I49=0,"Not due",IF(I49&lt;=30,"1-30 days",IF(I49&lt;=60,"31-60 days",IF(I49&lt;=90,"61-90 days","Over 90 days"))))),"")</f>
        <v/>
      </c>
      <c r="K49" s="9" t="str">
        <f>IF(F49&lt;&gt;"",ROUND(MAX(0,H49)*'Summary'!$C$5*I49,2),"")</f>
        <v/>
      </c>
    </row>
    <row r="50" spans="1:11" x14ac:dyDescent="0.25">
      <c r="A50" s="14"/>
      <c r="B50" s="14"/>
      <c r="C50" s="4"/>
      <c r="D50" s="15"/>
      <c r="E50" s="16" t="str">
        <f>IF(C50="","",C50+D50)</f>
        <v/>
      </c>
      <c r="F50" s="17"/>
      <c r="G50" s="17"/>
      <c r="H50" s="9" t="str">
        <f>IF(F50&lt;&gt;"",ROUND(F50-G50,2),"")</f>
        <v/>
      </c>
      <c r="I50" s="8" t="str">
        <f>IF(F50&lt;&gt;"",IF(OR(H50&lt;=0,E50=""),0,MAX(0,'Summary'!$C$4-E50)),"")</f>
        <v/>
      </c>
      <c r="J50" s="3" t="str">
        <f>IF(F50&lt;&gt;"",IF(H50&lt;=0,"Paid",IF(I50=0,"Not due",IF(I50&lt;=30,"1-30 days",IF(I50&lt;=60,"31-60 days",IF(I50&lt;=90,"61-90 days","Over 90 days"))))),"")</f>
        <v/>
      </c>
      <c r="K50" s="9" t="str">
        <f>IF(F50&lt;&gt;"",ROUND(MAX(0,H50)*'Summary'!$C$5*I50,2),"")</f>
        <v/>
      </c>
    </row>
    <row r="51" spans="1:11" x14ac:dyDescent="0.25">
      <c r="A51" s="14"/>
      <c r="B51" s="14"/>
      <c r="C51" s="4"/>
      <c r="D51" s="15"/>
      <c r="E51" s="16" t="str">
        <f>IF(C51="","",C51+D51)</f>
        <v/>
      </c>
      <c r="F51" s="17"/>
      <c r="G51" s="17"/>
      <c r="H51" s="9" t="str">
        <f>IF(F51&lt;&gt;"",ROUND(F51-G51,2),"")</f>
        <v/>
      </c>
      <c r="I51" s="8" t="str">
        <f>IF(F51&lt;&gt;"",IF(OR(H51&lt;=0,E51=""),0,MAX(0,'Summary'!$C$4-E51)),"")</f>
        <v/>
      </c>
      <c r="J51" s="3" t="str">
        <f>IF(F51&lt;&gt;"",IF(H51&lt;=0,"Paid",IF(I51=0,"Not due",IF(I51&lt;=30,"1-30 days",IF(I51&lt;=60,"31-60 days",IF(I51&lt;=90,"61-90 days","Over 90 days"))))),"")</f>
        <v/>
      </c>
      <c r="K51" s="9" t="str">
        <f>IF(F51&lt;&gt;"",ROUND(MAX(0,H51)*'Summary'!$C$5*I51,2),"")</f>
        <v/>
      </c>
    </row>
    <row r="52" spans="1:11" x14ac:dyDescent="0.25">
      <c r="A52" s="14"/>
      <c r="B52" s="14"/>
      <c r="C52" s="4"/>
      <c r="D52" s="15"/>
      <c r="E52" s="16" t="str">
        <f>IF(C52="","",C52+D52)</f>
        <v/>
      </c>
      <c r="F52" s="17"/>
      <c r="G52" s="17"/>
      <c r="H52" s="9" t="str">
        <f>IF(F52&lt;&gt;"",ROUND(F52-G52,2),"")</f>
        <v/>
      </c>
      <c r="I52" s="8" t="str">
        <f>IF(F52&lt;&gt;"",IF(OR(H52&lt;=0,E52=""),0,MAX(0,'Summary'!$C$4-E52)),"")</f>
        <v/>
      </c>
      <c r="J52" s="3" t="str">
        <f>IF(F52&lt;&gt;"",IF(H52&lt;=0,"Paid",IF(I52=0,"Not due",IF(I52&lt;=30,"1-30 days",IF(I52&lt;=60,"31-60 days",IF(I52&lt;=90,"61-90 days","Over 90 days"))))),"")</f>
        <v/>
      </c>
      <c r="K52" s="9" t="str">
        <f>IF(F52&lt;&gt;"",ROUND(MAX(0,H52)*'Summary'!$C$5*I52,2),"")</f>
        <v/>
      </c>
    </row>
    <row r="53" spans="1:11" x14ac:dyDescent="0.25">
      <c r="A53" s="14"/>
      <c r="B53" s="14"/>
      <c r="C53" s="4"/>
      <c r="D53" s="15"/>
      <c r="E53" s="16" t="str">
        <f>IF(C53="","",C53+D53)</f>
        <v/>
      </c>
      <c r="F53" s="17"/>
      <c r="G53" s="17"/>
      <c r="H53" s="9" t="str">
        <f>IF(F53&lt;&gt;"",ROUND(F53-G53,2),"")</f>
        <v/>
      </c>
      <c r="I53" s="8" t="str">
        <f>IF(F53&lt;&gt;"",IF(OR(H53&lt;=0,E53=""),0,MAX(0,'Summary'!$C$4-E53)),"")</f>
        <v/>
      </c>
      <c r="J53" s="3" t="str">
        <f>IF(F53&lt;&gt;"",IF(H53&lt;=0,"Paid",IF(I53=0,"Not due",IF(I53&lt;=30,"1-30 days",IF(I53&lt;=60,"31-60 days",IF(I53&lt;=90,"61-90 days","Over 90 days"))))),"")</f>
        <v/>
      </c>
      <c r="K53" s="9" t="str">
        <f>IF(F53&lt;&gt;"",ROUND(MAX(0,H53)*'Summary'!$C$5*I53,2),"")</f>
        <v/>
      </c>
    </row>
    <row r="54" spans="1:11" x14ac:dyDescent="0.25">
      <c r="A54" s="14"/>
      <c r="B54" s="14"/>
      <c r="C54" s="4"/>
      <c r="D54" s="15"/>
      <c r="E54" s="16" t="str">
        <f>IF(C54="","",C54+D54)</f>
        <v/>
      </c>
      <c r="F54" s="17"/>
      <c r="G54" s="17"/>
      <c r="H54" s="9" t="str">
        <f>IF(F54&lt;&gt;"",ROUND(F54-G54,2),"")</f>
        <v/>
      </c>
      <c r="I54" s="8" t="str">
        <f>IF(F54&lt;&gt;"",IF(OR(H54&lt;=0,E54=""),0,MAX(0,'Summary'!$C$4-E54)),"")</f>
        <v/>
      </c>
      <c r="J54" s="3" t="str">
        <f>IF(F54&lt;&gt;"",IF(H54&lt;=0,"Paid",IF(I54=0,"Not due",IF(I54&lt;=30,"1-30 days",IF(I54&lt;=60,"31-60 days",IF(I54&lt;=90,"61-90 days","Over 90 days"))))),"")</f>
        <v/>
      </c>
      <c r="K54" s="9" t="str">
        <f>IF(F54&lt;&gt;"",ROUND(MAX(0,H54)*'Summary'!$C$5*I54,2),"")</f>
        <v/>
      </c>
    </row>
    <row r="55" spans="1:11" x14ac:dyDescent="0.25">
      <c r="A55" s="14"/>
      <c r="B55" s="14"/>
      <c r="C55" s="4"/>
      <c r="D55" s="15"/>
      <c r="E55" s="16" t="str">
        <f>IF(C55="","",C55+D55)</f>
        <v/>
      </c>
      <c r="F55" s="17"/>
      <c r="G55" s="17"/>
      <c r="H55" s="9" t="str">
        <f>IF(F55&lt;&gt;"",ROUND(F55-G55,2),"")</f>
        <v/>
      </c>
      <c r="I55" s="8" t="str">
        <f>IF(F55&lt;&gt;"",IF(OR(H55&lt;=0,E55=""),0,MAX(0,'Summary'!$C$4-E55)),"")</f>
        <v/>
      </c>
      <c r="J55" s="3" t="str">
        <f>IF(F55&lt;&gt;"",IF(H55&lt;=0,"Paid",IF(I55=0,"Not due",IF(I55&lt;=30,"1-30 days",IF(I55&lt;=60,"31-60 days",IF(I55&lt;=90,"61-90 days","Over 90 days"))))),"")</f>
        <v/>
      </c>
      <c r="K55" s="9" t="str">
        <f>IF(F55&lt;&gt;"",ROUND(MAX(0,H55)*'Summary'!$C$5*I55,2),"")</f>
        <v/>
      </c>
    </row>
    <row r="56" spans="1:11" x14ac:dyDescent="0.25">
      <c r="A56" s="14"/>
      <c r="B56" s="14"/>
      <c r="C56" s="4"/>
      <c r="D56" s="15"/>
      <c r="E56" s="16" t="str">
        <f>IF(C56="","",C56+D56)</f>
        <v/>
      </c>
      <c r="F56" s="17"/>
      <c r="G56" s="17"/>
      <c r="H56" s="9" t="str">
        <f>IF(F56&lt;&gt;"",ROUND(F56-G56,2),"")</f>
        <v/>
      </c>
      <c r="I56" s="8" t="str">
        <f>IF(F56&lt;&gt;"",IF(OR(H56&lt;=0,E56=""),0,MAX(0,'Summary'!$C$4-E56)),"")</f>
        <v/>
      </c>
      <c r="J56" s="3" t="str">
        <f>IF(F56&lt;&gt;"",IF(H56&lt;=0,"Paid",IF(I56=0,"Not due",IF(I56&lt;=30,"1-30 days",IF(I56&lt;=60,"31-60 days",IF(I56&lt;=90,"61-90 days","Over 90 days"))))),"")</f>
        <v/>
      </c>
      <c r="K56" s="9" t="str">
        <f>IF(F56&lt;&gt;"",ROUND(MAX(0,H56)*'Summary'!$C$5*I56,2),"")</f>
        <v/>
      </c>
    </row>
    <row r="57" spans="1:11" x14ac:dyDescent="0.25">
      <c r="A57" s="14"/>
      <c r="B57" s="14"/>
      <c r="C57" s="4"/>
      <c r="D57" s="15"/>
      <c r="E57" s="16" t="str">
        <f>IF(C57="","",C57+D57)</f>
        <v/>
      </c>
      <c r="F57" s="17"/>
      <c r="G57" s="17"/>
      <c r="H57" s="9" t="str">
        <f>IF(F57&lt;&gt;"",ROUND(F57-G57,2),"")</f>
        <v/>
      </c>
      <c r="I57" s="8" t="str">
        <f>IF(F57&lt;&gt;"",IF(OR(H57&lt;=0,E57=""),0,MAX(0,'Summary'!$C$4-E57)),"")</f>
        <v/>
      </c>
      <c r="J57" s="3" t="str">
        <f>IF(F57&lt;&gt;"",IF(H57&lt;=0,"Paid",IF(I57=0,"Not due",IF(I57&lt;=30,"1-30 days",IF(I57&lt;=60,"31-60 days",IF(I57&lt;=90,"61-90 days","Over 90 days"))))),"")</f>
        <v/>
      </c>
      <c r="K57" s="9" t="str">
        <f>IF(F57&lt;&gt;"",ROUND(MAX(0,H57)*'Summary'!$C$5*I57,2),"")</f>
        <v/>
      </c>
    </row>
    <row r="58" spans="1:11" x14ac:dyDescent="0.25">
      <c r="A58" s="14"/>
      <c r="B58" s="14"/>
      <c r="C58" s="4"/>
      <c r="D58" s="15"/>
      <c r="E58" s="16" t="str">
        <f>IF(C58="","",C58+D58)</f>
        <v/>
      </c>
      <c r="F58" s="17"/>
      <c r="G58" s="17"/>
      <c r="H58" s="9" t="str">
        <f>IF(F58&lt;&gt;"",ROUND(F58-G58,2),"")</f>
        <v/>
      </c>
      <c r="I58" s="8" t="str">
        <f>IF(F58&lt;&gt;"",IF(OR(H58&lt;=0,E58=""),0,MAX(0,'Summary'!$C$4-E58)),"")</f>
        <v/>
      </c>
      <c r="J58" s="3" t="str">
        <f>IF(F58&lt;&gt;"",IF(H58&lt;=0,"Paid",IF(I58=0,"Not due",IF(I58&lt;=30,"1-30 days",IF(I58&lt;=60,"31-60 days",IF(I58&lt;=90,"61-90 days","Over 90 days"))))),"")</f>
        <v/>
      </c>
      <c r="K58" s="9" t="str">
        <f>IF(F58&lt;&gt;"",ROUND(MAX(0,H58)*'Summary'!$C$5*I58,2),"")</f>
        <v/>
      </c>
    </row>
    <row r="59" spans="1:11" x14ac:dyDescent="0.25">
      <c r="A59" s="14"/>
      <c r="B59" s="14"/>
      <c r="C59" s="4"/>
      <c r="D59" s="15"/>
      <c r="E59" s="16" t="str">
        <f>IF(C59="","",C59+D59)</f>
        <v/>
      </c>
      <c r="F59" s="17"/>
      <c r="G59" s="17"/>
      <c r="H59" s="9" t="str">
        <f>IF(F59&lt;&gt;"",ROUND(F59-G59,2),"")</f>
        <v/>
      </c>
      <c r="I59" s="8" t="str">
        <f>IF(F59&lt;&gt;"",IF(OR(H59&lt;=0,E59=""),0,MAX(0,'Summary'!$C$4-E59)),"")</f>
        <v/>
      </c>
      <c r="J59" s="3" t="str">
        <f>IF(F59&lt;&gt;"",IF(H59&lt;=0,"Paid",IF(I59=0,"Not due",IF(I59&lt;=30,"1-30 days",IF(I59&lt;=60,"31-60 days",IF(I59&lt;=90,"61-90 days","Over 90 days"))))),"")</f>
        <v/>
      </c>
      <c r="K59" s="9" t="str">
        <f>IF(F59&lt;&gt;"",ROUND(MAX(0,H59)*'Summary'!$C$5*I59,2),"")</f>
        <v/>
      </c>
    </row>
    <row r="60" spans="1:11" x14ac:dyDescent="0.25">
      <c r="A60" s="14"/>
      <c r="B60" s="14"/>
      <c r="C60" s="4"/>
      <c r="D60" s="15"/>
      <c r="E60" s="16" t="str">
        <f>IF(C60="","",C60+D60)</f>
        <v/>
      </c>
      <c r="F60" s="17"/>
      <c r="G60" s="17"/>
      <c r="H60" s="9" t="str">
        <f>IF(F60&lt;&gt;"",ROUND(F60-G60,2),"")</f>
        <v/>
      </c>
      <c r="I60" s="8" t="str">
        <f>IF(F60&lt;&gt;"",IF(OR(H60&lt;=0,E60=""),0,MAX(0,'Summary'!$C$4-E60)),"")</f>
        <v/>
      </c>
      <c r="J60" s="3" t="str">
        <f>IF(F60&lt;&gt;"",IF(H60&lt;=0,"Paid",IF(I60=0,"Not due",IF(I60&lt;=30,"1-30 days",IF(I60&lt;=60,"31-60 days",IF(I60&lt;=90,"61-90 days","Over 90 days"))))),"")</f>
        <v/>
      </c>
      <c r="K60" s="9" t="str">
        <f>IF(F60&lt;&gt;"",ROUND(MAX(0,H60)*'Summary'!$C$5*I60,2),"")</f>
        <v/>
      </c>
    </row>
    <row r="61" spans="1:11" x14ac:dyDescent="0.25">
      <c r="A61" s="14"/>
      <c r="B61" s="14"/>
      <c r="C61" s="4"/>
      <c r="D61" s="15"/>
      <c r="E61" s="16" t="str">
        <f>IF(C61="","",C61+D61)</f>
        <v/>
      </c>
      <c r="F61" s="17"/>
      <c r="G61" s="17"/>
      <c r="H61" s="9" t="str">
        <f>IF(F61&lt;&gt;"",ROUND(F61-G61,2),"")</f>
        <v/>
      </c>
      <c r="I61" s="8" t="str">
        <f>IF(F61&lt;&gt;"",IF(OR(H61&lt;=0,E61=""),0,MAX(0,'Summary'!$C$4-E61)),"")</f>
        <v/>
      </c>
      <c r="J61" s="3" t="str">
        <f>IF(F61&lt;&gt;"",IF(H61&lt;=0,"Paid",IF(I61=0,"Not due",IF(I61&lt;=30,"1-30 days",IF(I61&lt;=60,"31-60 days",IF(I61&lt;=90,"61-90 days","Over 90 days"))))),"")</f>
        <v/>
      </c>
      <c r="K61" s="9" t="str">
        <f>IF(F61&lt;&gt;"",ROUND(MAX(0,H61)*'Summary'!$C$5*I61,2),"")</f>
        <v/>
      </c>
    </row>
    <row r="62" spans="1:11" x14ac:dyDescent="0.25">
      <c r="A62" s="14"/>
      <c r="B62" s="14"/>
      <c r="C62" s="4"/>
      <c r="D62" s="15"/>
      <c r="E62" s="16" t="str">
        <f>IF(C62="","",C62+D62)</f>
        <v/>
      </c>
      <c r="F62" s="17"/>
      <c r="G62" s="17"/>
      <c r="H62" s="9" t="str">
        <f>IF(F62&lt;&gt;"",ROUND(F62-G62,2),"")</f>
        <v/>
      </c>
      <c r="I62" s="8" t="str">
        <f>IF(F62&lt;&gt;"",IF(OR(H62&lt;=0,E62=""),0,MAX(0,'Summary'!$C$4-E62)),"")</f>
        <v/>
      </c>
      <c r="J62" s="3" t="str">
        <f>IF(F62&lt;&gt;"",IF(H62&lt;=0,"Paid",IF(I62=0,"Not due",IF(I62&lt;=30,"1-30 days",IF(I62&lt;=60,"31-60 days",IF(I62&lt;=90,"61-90 days","Over 90 days"))))),"")</f>
        <v/>
      </c>
      <c r="K62" s="9" t="str">
        <f>IF(F62&lt;&gt;"",ROUND(MAX(0,H62)*'Summary'!$C$5*I62,2),"")</f>
        <v/>
      </c>
    </row>
    <row r="63" spans="1:11" x14ac:dyDescent="0.25">
      <c r="A63" s="14"/>
      <c r="B63" s="14"/>
      <c r="C63" s="4"/>
      <c r="D63" s="15"/>
      <c r="E63" s="16" t="str">
        <f>IF(C63="","",C63+D63)</f>
        <v/>
      </c>
      <c r="F63" s="17"/>
      <c r="G63" s="17"/>
      <c r="H63" s="9" t="str">
        <f>IF(F63&lt;&gt;"",ROUND(F63-G63,2),"")</f>
        <v/>
      </c>
      <c r="I63" s="8" t="str">
        <f>IF(F63&lt;&gt;"",IF(OR(H63&lt;=0,E63=""),0,MAX(0,'Summary'!$C$4-E63)),"")</f>
        <v/>
      </c>
      <c r="J63" s="3" t="str">
        <f>IF(F63&lt;&gt;"",IF(H63&lt;=0,"Paid",IF(I63=0,"Not due",IF(I63&lt;=30,"1-30 days",IF(I63&lt;=60,"31-60 days",IF(I63&lt;=90,"61-90 days","Over 90 days"))))),"")</f>
        <v/>
      </c>
      <c r="K63" s="9" t="str">
        <f>IF(F63&lt;&gt;"",ROUND(MAX(0,H63)*'Summary'!$C$5*I63,2),"")</f>
        <v/>
      </c>
    </row>
    <row r="64" spans="1:11" x14ac:dyDescent="0.25">
      <c r="A64" s="14"/>
      <c r="B64" s="14"/>
      <c r="C64" s="4"/>
      <c r="D64" s="15"/>
      <c r="E64" s="16" t="str">
        <f>IF(C64="","",C64+D64)</f>
        <v/>
      </c>
      <c r="F64" s="17"/>
      <c r="G64" s="17"/>
      <c r="H64" s="9" t="str">
        <f>IF(F64&lt;&gt;"",ROUND(F64-G64,2),"")</f>
        <v/>
      </c>
      <c r="I64" s="8" t="str">
        <f>IF(F64&lt;&gt;"",IF(OR(H64&lt;=0,E64=""),0,MAX(0,'Summary'!$C$4-E64)),"")</f>
        <v/>
      </c>
      <c r="J64" s="3" t="str">
        <f>IF(F64&lt;&gt;"",IF(H64&lt;=0,"Paid",IF(I64=0,"Not due",IF(I64&lt;=30,"1-30 days",IF(I64&lt;=60,"31-60 days",IF(I64&lt;=90,"61-90 days","Over 90 days"))))),"")</f>
        <v/>
      </c>
      <c r="K64" s="9" t="str">
        <f>IF(F64&lt;&gt;"",ROUND(MAX(0,H64)*'Summary'!$C$5*I64,2),"")</f>
        <v/>
      </c>
    </row>
    <row r="65" spans="1:11" x14ac:dyDescent="0.25">
      <c r="A65" s="14"/>
      <c r="B65" s="14"/>
      <c r="C65" s="4"/>
      <c r="D65" s="15"/>
      <c r="E65" s="16" t="str">
        <f>IF(C65="","",C65+D65)</f>
        <v/>
      </c>
      <c r="F65" s="17"/>
      <c r="G65" s="17"/>
      <c r="H65" s="9" t="str">
        <f>IF(F65&lt;&gt;"",ROUND(F65-G65,2),"")</f>
        <v/>
      </c>
      <c r="I65" s="8" t="str">
        <f>IF(F65&lt;&gt;"",IF(OR(H65&lt;=0,E65=""),0,MAX(0,'Summary'!$C$4-E65)),"")</f>
        <v/>
      </c>
      <c r="J65" s="3" t="str">
        <f>IF(F65&lt;&gt;"",IF(H65&lt;=0,"Paid",IF(I65=0,"Not due",IF(I65&lt;=30,"1-30 days",IF(I65&lt;=60,"31-60 days",IF(I65&lt;=90,"61-90 days","Over 90 days"))))),"")</f>
        <v/>
      </c>
      <c r="K65" s="9" t="str">
        <f>IF(F65&lt;&gt;"",ROUND(MAX(0,H65)*'Summary'!$C$5*I65,2),"")</f>
        <v/>
      </c>
    </row>
    <row r="66" spans="1:11" x14ac:dyDescent="0.25">
      <c r="A66" s="14"/>
      <c r="B66" s="14"/>
      <c r="C66" s="4"/>
      <c r="D66" s="15"/>
      <c r="E66" s="16" t="str">
        <f>IF(C66="","",C66+D66)</f>
        <v/>
      </c>
      <c r="F66" s="17"/>
      <c r="G66" s="17"/>
      <c r="H66" s="9" t="str">
        <f>IF(F66&lt;&gt;"",ROUND(F66-G66,2),"")</f>
        <v/>
      </c>
      <c r="I66" s="8" t="str">
        <f>IF(F66&lt;&gt;"",IF(OR(H66&lt;=0,E66=""),0,MAX(0,'Summary'!$C$4-E66)),"")</f>
        <v/>
      </c>
      <c r="J66" s="3" t="str">
        <f>IF(F66&lt;&gt;"",IF(H66&lt;=0,"Paid",IF(I66=0,"Not due",IF(I66&lt;=30,"1-30 days",IF(I66&lt;=60,"31-60 days",IF(I66&lt;=90,"61-90 days","Over 90 days"))))),"")</f>
        <v/>
      </c>
      <c r="K66" s="9" t="str">
        <f>IF(F66&lt;&gt;"",ROUND(MAX(0,H66)*'Summary'!$C$5*I66,2),"")</f>
        <v/>
      </c>
    </row>
    <row r="67" spans="1:11" x14ac:dyDescent="0.25">
      <c r="A67" s="14"/>
      <c r="B67" s="14"/>
      <c r="C67" s="4"/>
      <c r="D67" s="15"/>
      <c r="E67" s="16" t="str">
        <f>IF(C67="","",C67+D67)</f>
        <v/>
      </c>
      <c r="F67" s="17"/>
      <c r="G67" s="17"/>
      <c r="H67" s="9" t="str">
        <f>IF(F67&lt;&gt;"",ROUND(F67-G67,2),"")</f>
        <v/>
      </c>
      <c r="I67" s="8" t="str">
        <f>IF(F67&lt;&gt;"",IF(OR(H67&lt;=0,E67=""),0,MAX(0,'Summary'!$C$4-E67)),"")</f>
        <v/>
      </c>
      <c r="J67" s="3" t="str">
        <f>IF(F67&lt;&gt;"",IF(H67&lt;=0,"Paid",IF(I67=0,"Not due",IF(I67&lt;=30,"1-30 days",IF(I67&lt;=60,"31-60 days",IF(I67&lt;=90,"61-90 days","Over 90 days"))))),"")</f>
        <v/>
      </c>
      <c r="K67" s="9" t="str">
        <f>IF(F67&lt;&gt;"",ROUND(MAX(0,H67)*'Summary'!$C$5*I67,2),"")</f>
        <v/>
      </c>
    </row>
    <row r="68" spans="1:11" x14ac:dyDescent="0.25">
      <c r="A68" s="14"/>
      <c r="B68" s="14"/>
      <c r="C68" s="4"/>
      <c r="D68" s="15"/>
      <c r="E68" s="16" t="str">
        <f>IF(C68="","",C68+D68)</f>
        <v/>
      </c>
      <c r="F68" s="17"/>
      <c r="G68" s="17"/>
      <c r="H68" s="9" t="str">
        <f>IF(F68&lt;&gt;"",ROUND(F68-G68,2),"")</f>
        <v/>
      </c>
      <c r="I68" s="8" t="str">
        <f>IF(F68&lt;&gt;"",IF(OR(H68&lt;=0,E68=""),0,MAX(0,'Summary'!$C$4-E68)),"")</f>
        <v/>
      </c>
      <c r="J68" s="3" t="str">
        <f>IF(F68&lt;&gt;"",IF(H68&lt;=0,"Paid",IF(I68=0,"Not due",IF(I68&lt;=30,"1-30 days",IF(I68&lt;=60,"31-60 days",IF(I68&lt;=90,"61-90 days","Over 90 days"))))),"")</f>
        <v/>
      </c>
      <c r="K68" s="9" t="str">
        <f>IF(F68&lt;&gt;"",ROUND(MAX(0,H68)*'Summary'!$C$5*I68,2),"")</f>
        <v/>
      </c>
    </row>
    <row r="69" spans="1:11" x14ac:dyDescent="0.25">
      <c r="A69" s="14"/>
      <c r="B69" s="14"/>
      <c r="C69" s="4"/>
      <c r="D69" s="15"/>
      <c r="E69" s="16" t="str">
        <f>IF(C69="","",C69+D69)</f>
        <v/>
      </c>
      <c r="F69" s="17"/>
      <c r="G69" s="17"/>
      <c r="H69" s="9" t="str">
        <f>IF(F69&lt;&gt;"",ROUND(F69-G69,2),"")</f>
        <v/>
      </c>
      <c r="I69" s="8" t="str">
        <f>IF(F69&lt;&gt;"",IF(OR(H69&lt;=0,E69=""),0,MAX(0,'Summary'!$C$4-E69)),"")</f>
        <v/>
      </c>
      <c r="J69" s="3" t="str">
        <f>IF(F69&lt;&gt;"",IF(H69&lt;=0,"Paid",IF(I69=0,"Not due",IF(I69&lt;=30,"1-30 days",IF(I69&lt;=60,"31-60 days",IF(I69&lt;=90,"61-90 days","Over 90 days"))))),"")</f>
        <v/>
      </c>
      <c r="K69" s="9" t="str">
        <f>IF(F69&lt;&gt;"",ROUND(MAX(0,H69)*'Summary'!$C$5*I69,2),"")</f>
        <v/>
      </c>
    </row>
    <row r="70" spans="1:11" x14ac:dyDescent="0.25">
      <c r="A70" s="14"/>
      <c r="B70" s="14"/>
      <c r="C70" s="4"/>
      <c r="D70" s="15"/>
      <c r="E70" s="16" t="str">
        <f>IF(C70="","",C70+D70)</f>
        <v/>
      </c>
      <c r="F70" s="17"/>
      <c r="G70" s="17"/>
      <c r="H70" s="9" t="str">
        <f>IF(F70&lt;&gt;"",ROUND(F70-G70,2),"")</f>
        <v/>
      </c>
      <c r="I70" s="8" t="str">
        <f>IF(F70&lt;&gt;"",IF(OR(H70&lt;=0,E70=""),0,MAX(0,'Summary'!$C$4-E70)),"")</f>
        <v/>
      </c>
      <c r="J70" s="3" t="str">
        <f>IF(F70&lt;&gt;"",IF(H70&lt;=0,"Paid",IF(I70=0,"Not due",IF(I70&lt;=30,"1-30 days",IF(I70&lt;=60,"31-60 days",IF(I70&lt;=90,"61-90 days","Over 90 days"))))),"")</f>
        <v/>
      </c>
      <c r="K70" s="9" t="str">
        <f>IF(F70&lt;&gt;"",ROUND(MAX(0,H70)*'Summary'!$C$5*I70,2),"")</f>
        <v/>
      </c>
    </row>
    <row r="71" spans="1:11" x14ac:dyDescent="0.25">
      <c r="A71" s="14"/>
      <c r="B71" s="14"/>
      <c r="C71" s="4"/>
      <c r="D71" s="15"/>
      <c r="E71" s="16" t="str">
        <f>IF(C71="","",C71+D71)</f>
        <v/>
      </c>
      <c r="F71" s="17"/>
      <c r="G71" s="17"/>
      <c r="H71" s="9" t="str">
        <f>IF(F71&lt;&gt;"",ROUND(F71-G71,2),"")</f>
        <v/>
      </c>
      <c r="I71" s="8" t="str">
        <f>IF(F71&lt;&gt;"",IF(OR(H71&lt;=0,E71=""),0,MAX(0,'Summary'!$C$4-E71)),"")</f>
        <v/>
      </c>
      <c r="J71" s="3" t="str">
        <f>IF(F71&lt;&gt;"",IF(H71&lt;=0,"Paid",IF(I71=0,"Not due",IF(I71&lt;=30,"1-30 days",IF(I71&lt;=60,"31-60 days",IF(I71&lt;=90,"61-90 days","Over 90 days"))))),"")</f>
        <v/>
      </c>
      <c r="K71" s="9" t="str">
        <f>IF(F71&lt;&gt;"",ROUND(MAX(0,H71)*'Summary'!$C$5*I71,2),"")</f>
        <v/>
      </c>
    </row>
    <row r="72" spans="1:11" x14ac:dyDescent="0.25">
      <c r="A72" s="14"/>
      <c r="B72" s="14"/>
      <c r="C72" s="4"/>
      <c r="D72" s="15"/>
      <c r="E72" s="16" t="str">
        <f>IF(C72="","",C72+D72)</f>
        <v/>
      </c>
      <c r="F72" s="17"/>
      <c r="G72" s="17"/>
      <c r="H72" s="9" t="str">
        <f>IF(F72&lt;&gt;"",ROUND(F72-G72,2),"")</f>
        <v/>
      </c>
      <c r="I72" s="8" t="str">
        <f>IF(F72&lt;&gt;"",IF(OR(H72&lt;=0,E72=""),0,MAX(0,'Summary'!$C$4-E72)),"")</f>
        <v/>
      </c>
      <c r="J72" s="3" t="str">
        <f>IF(F72&lt;&gt;"",IF(H72&lt;=0,"Paid",IF(I72=0,"Not due",IF(I72&lt;=30,"1-30 days",IF(I72&lt;=60,"31-60 days",IF(I72&lt;=90,"61-90 days","Over 90 days"))))),"")</f>
        <v/>
      </c>
      <c r="K72" s="9" t="str">
        <f>IF(F72&lt;&gt;"",ROUND(MAX(0,H72)*'Summary'!$C$5*I72,2),"")</f>
        <v/>
      </c>
    </row>
    <row r="73" spans="1:11" x14ac:dyDescent="0.25">
      <c r="A73" s="14"/>
      <c r="B73" s="14"/>
      <c r="C73" s="4"/>
      <c r="D73" s="15"/>
      <c r="E73" s="16" t="str">
        <f>IF(C73="","",C73+D73)</f>
        <v/>
      </c>
      <c r="F73" s="17"/>
      <c r="G73" s="17"/>
      <c r="H73" s="9" t="str">
        <f>IF(F73&lt;&gt;"",ROUND(F73-G73,2),"")</f>
        <v/>
      </c>
      <c r="I73" s="8" t="str">
        <f>IF(F73&lt;&gt;"",IF(OR(H73&lt;=0,E73=""),0,MAX(0,'Summary'!$C$4-E73)),"")</f>
        <v/>
      </c>
      <c r="J73" s="3" t="str">
        <f>IF(F73&lt;&gt;"",IF(H73&lt;=0,"Paid",IF(I73=0,"Not due",IF(I73&lt;=30,"1-30 days",IF(I73&lt;=60,"31-60 days",IF(I73&lt;=90,"61-90 days","Over 90 days"))))),"")</f>
        <v/>
      </c>
      <c r="K73" s="9" t="str">
        <f>IF(F73&lt;&gt;"",ROUND(MAX(0,H73)*'Summary'!$C$5*I73,2),"")</f>
        <v/>
      </c>
    </row>
    <row r="74" spans="1:11" x14ac:dyDescent="0.25">
      <c r="A74" s="14"/>
      <c r="B74" s="14"/>
      <c r="C74" s="4"/>
      <c r="D74" s="15"/>
      <c r="E74" s="16" t="str">
        <f>IF(C74="","",C74+D74)</f>
        <v/>
      </c>
      <c r="F74" s="17"/>
      <c r="G74" s="17"/>
      <c r="H74" s="9" t="str">
        <f>IF(F74&lt;&gt;"",ROUND(F74-G74,2),"")</f>
        <v/>
      </c>
      <c r="I74" s="8" t="str">
        <f>IF(F74&lt;&gt;"",IF(OR(H74&lt;=0,E74=""),0,MAX(0,'Summary'!$C$4-E74)),"")</f>
        <v/>
      </c>
      <c r="J74" s="3" t="str">
        <f>IF(F74&lt;&gt;"",IF(H74&lt;=0,"Paid",IF(I74=0,"Not due",IF(I74&lt;=30,"1-30 days",IF(I74&lt;=60,"31-60 days",IF(I74&lt;=90,"61-90 days","Over 90 days"))))),"")</f>
        <v/>
      </c>
      <c r="K74" s="9" t="str">
        <f>IF(F74&lt;&gt;"",ROUND(MAX(0,H74)*'Summary'!$C$5*I74,2),"")</f>
        <v/>
      </c>
    </row>
    <row r="75" spans="1:11" x14ac:dyDescent="0.25">
      <c r="A75" s="14"/>
      <c r="B75" s="14"/>
      <c r="C75" s="4"/>
      <c r="D75" s="15"/>
      <c r="E75" s="16" t="str">
        <f>IF(C75="","",C75+D75)</f>
        <v/>
      </c>
      <c r="F75" s="17"/>
      <c r="G75" s="17"/>
      <c r="H75" s="9" t="str">
        <f>IF(F75&lt;&gt;"",ROUND(F75-G75,2),"")</f>
        <v/>
      </c>
      <c r="I75" s="8" t="str">
        <f>IF(F75&lt;&gt;"",IF(OR(H75&lt;=0,E75=""),0,MAX(0,'Summary'!$C$4-E75)),"")</f>
        <v/>
      </c>
      <c r="J75" s="3" t="str">
        <f>IF(F75&lt;&gt;"",IF(H75&lt;=0,"Paid",IF(I75=0,"Not due",IF(I75&lt;=30,"1-30 days",IF(I75&lt;=60,"31-60 days",IF(I75&lt;=90,"61-90 days","Over 90 days"))))),"")</f>
        <v/>
      </c>
      <c r="K75" s="9" t="str">
        <f>IF(F75&lt;&gt;"",ROUND(MAX(0,H75)*'Summary'!$C$5*I75,2),"")</f>
        <v/>
      </c>
    </row>
    <row r="76" spans="1:11" x14ac:dyDescent="0.25">
      <c r="A76" s="14"/>
      <c r="B76" s="14"/>
      <c r="C76" s="4"/>
      <c r="D76" s="15"/>
      <c r="E76" s="16" t="str">
        <f>IF(C76="","",C76+D76)</f>
        <v/>
      </c>
      <c r="F76" s="17"/>
      <c r="G76" s="17"/>
      <c r="H76" s="9" t="str">
        <f>IF(F76&lt;&gt;"",ROUND(F76-G76,2),"")</f>
        <v/>
      </c>
      <c r="I76" s="8" t="str">
        <f>IF(F76&lt;&gt;"",IF(OR(H76&lt;=0,E76=""),0,MAX(0,'Summary'!$C$4-E76)),"")</f>
        <v/>
      </c>
      <c r="J76" s="3" t="str">
        <f>IF(F76&lt;&gt;"",IF(H76&lt;=0,"Paid",IF(I76=0,"Not due",IF(I76&lt;=30,"1-30 days",IF(I76&lt;=60,"31-60 days",IF(I76&lt;=90,"61-90 days","Over 90 days"))))),"")</f>
        <v/>
      </c>
      <c r="K76" s="9" t="str">
        <f>IF(F76&lt;&gt;"",ROUND(MAX(0,H76)*'Summary'!$C$5*I76,2),"")</f>
        <v/>
      </c>
    </row>
    <row r="77" spans="1:11" x14ac:dyDescent="0.25">
      <c r="A77" s="14"/>
      <c r="B77" s="14"/>
      <c r="C77" s="4"/>
      <c r="D77" s="15"/>
      <c r="E77" s="16" t="str">
        <f>IF(C77="","",C77+D77)</f>
        <v/>
      </c>
      <c r="F77" s="17"/>
      <c r="G77" s="17"/>
      <c r="H77" s="9" t="str">
        <f>IF(F77&lt;&gt;"",ROUND(F77-G77,2),"")</f>
        <v/>
      </c>
      <c r="I77" s="8" t="str">
        <f>IF(F77&lt;&gt;"",IF(OR(H77&lt;=0,E77=""),0,MAX(0,'Summary'!$C$4-E77)),"")</f>
        <v/>
      </c>
      <c r="J77" s="3" t="str">
        <f>IF(F77&lt;&gt;"",IF(H77&lt;=0,"Paid",IF(I77=0,"Not due",IF(I77&lt;=30,"1-30 days",IF(I77&lt;=60,"31-60 days",IF(I77&lt;=90,"61-90 days","Over 90 days"))))),"")</f>
        <v/>
      </c>
      <c r="K77" s="9" t="str">
        <f>IF(F77&lt;&gt;"",ROUND(MAX(0,H77)*'Summary'!$C$5*I77,2),"")</f>
        <v/>
      </c>
    </row>
    <row r="78" spans="1:11" x14ac:dyDescent="0.25">
      <c r="A78" s="14"/>
      <c r="B78" s="14"/>
      <c r="C78" s="4"/>
      <c r="D78" s="15"/>
      <c r="E78" s="16" t="str">
        <f>IF(C78="","",C78+D78)</f>
        <v/>
      </c>
      <c r="F78" s="17"/>
      <c r="G78" s="17"/>
      <c r="H78" s="9" t="str">
        <f>IF(F78&lt;&gt;"",ROUND(F78-G78,2),"")</f>
        <v/>
      </c>
      <c r="I78" s="8" t="str">
        <f>IF(F78&lt;&gt;"",IF(OR(H78&lt;=0,E78=""),0,MAX(0,'Summary'!$C$4-E78)),"")</f>
        <v/>
      </c>
      <c r="J78" s="3" t="str">
        <f>IF(F78&lt;&gt;"",IF(H78&lt;=0,"Paid",IF(I78=0,"Not due",IF(I78&lt;=30,"1-30 days",IF(I78&lt;=60,"31-60 days",IF(I78&lt;=90,"61-90 days","Over 90 days"))))),"")</f>
        <v/>
      </c>
      <c r="K78" s="9" t="str">
        <f>IF(F78&lt;&gt;"",ROUND(MAX(0,H78)*'Summary'!$C$5*I78,2),"")</f>
        <v/>
      </c>
    </row>
    <row r="79" spans="1:11" x14ac:dyDescent="0.25">
      <c r="A79" s="14"/>
      <c r="B79" s="14"/>
      <c r="C79" s="4"/>
      <c r="D79" s="15"/>
      <c r="E79" s="16" t="str">
        <f>IF(C79="","",C79+D79)</f>
        <v/>
      </c>
      <c r="F79" s="17"/>
      <c r="G79" s="17"/>
      <c r="H79" s="9" t="str">
        <f>IF(F79&lt;&gt;"",ROUND(F79-G79,2),"")</f>
        <v/>
      </c>
      <c r="I79" s="8" t="str">
        <f>IF(F79&lt;&gt;"",IF(OR(H79&lt;=0,E79=""),0,MAX(0,'Summary'!$C$4-E79)),"")</f>
        <v/>
      </c>
      <c r="J79" s="3" t="str">
        <f>IF(F79&lt;&gt;"",IF(H79&lt;=0,"Paid",IF(I79=0,"Not due",IF(I79&lt;=30,"1-30 days",IF(I79&lt;=60,"31-60 days",IF(I79&lt;=90,"61-90 days","Over 90 days"))))),"")</f>
        <v/>
      </c>
      <c r="K79" s="9" t="str">
        <f>IF(F79&lt;&gt;"",ROUND(MAX(0,H79)*'Summary'!$C$5*I79,2),"")</f>
        <v/>
      </c>
    </row>
    <row r="80" spans="1:11" x14ac:dyDescent="0.25">
      <c r="A80" s="14"/>
      <c r="B80" s="14"/>
      <c r="C80" s="4"/>
      <c r="D80" s="15"/>
      <c r="E80" s="16" t="str">
        <f>IF(C80="","",C80+D80)</f>
        <v/>
      </c>
      <c r="F80" s="17"/>
      <c r="G80" s="17"/>
      <c r="H80" s="9" t="str">
        <f>IF(F80&lt;&gt;"",ROUND(F80-G80,2),"")</f>
        <v/>
      </c>
      <c r="I80" s="8" t="str">
        <f>IF(F80&lt;&gt;"",IF(OR(H80&lt;=0,E80=""),0,MAX(0,'Summary'!$C$4-E80)),"")</f>
        <v/>
      </c>
      <c r="J80" s="3" t="str">
        <f>IF(F80&lt;&gt;"",IF(H80&lt;=0,"Paid",IF(I80=0,"Not due",IF(I80&lt;=30,"1-30 days",IF(I80&lt;=60,"31-60 days",IF(I80&lt;=90,"61-90 days","Over 90 days"))))),"")</f>
        <v/>
      </c>
      <c r="K80" s="9" t="str">
        <f>IF(F80&lt;&gt;"",ROUND(MAX(0,H80)*'Summary'!$C$5*I80,2),"")</f>
        <v/>
      </c>
    </row>
    <row r="81" spans="1:11" x14ac:dyDescent="0.25">
      <c r="A81" s="14"/>
      <c r="B81" s="14"/>
      <c r="C81" s="4"/>
      <c r="D81" s="15"/>
      <c r="E81" s="16" t="str">
        <f>IF(C81="","",C81+D81)</f>
        <v/>
      </c>
      <c r="F81" s="17"/>
      <c r="G81" s="17"/>
      <c r="H81" s="9" t="str">
        <f>IF(F81&lt;&gt;"",ROUND(F81-G81,2),"")</f>
        <v/>
      </c>
      <c r="I81" s="8" t="str">
        <f>IF(F81&lt;&gt;"",IF(OR(H81&lt;=0,E81=""),0,MAX(0,'Summary'!$C$4-E81)),"")</f>
        <v/>
      </c>
      <c r="J81" s="3" t="str">
        <f>IF(F81&lt;&gt;"",IF(H81&lt;=0,"Paid",IF(I81=0,"Not due",IF(I81&lt;=30,"1-30 days",IF(I81&lt;=60,"31-60 days",IF(I81&lt;=90,"61-90 days","Over 90 days"))))),"")</f>
        <v/>
      </c>
      <c r="K81" s="9" t="str">
        <f>IF(F81&lt;&gt;"",ROUND(MAX(0,H81)*'Summary'!$C$5*I81,2),"")</f>
        <v/>
      </c>
    </row>
    <row r="82" spans="1:11" x14ac:dyDescent="0.25">
      <c r="A82" s="14"/>
      <c r="B82" s="14"/>
      <c r="C82" s="4"/>
      <c r="D82" s="15"/>
      <c r="E82" s="16" t="str">
        <f>IF(C82="","",C82+D82)</f>
        <v/>
      </c>
      <c r="F82" s="17"/>
      <c r="G82" s="17"/>
      <c r="H82" s="9" t="str">
        <f>IF(F82&lt;&gt;"",ROUND(F82-G82,2),"")</f>
        <v/>
      </c>
      <c r="I82" s="8" t="str">
        <f>IF(F82&lt;&gt;"",IF(OR(H82&lt;=0,E82=""),0,MAX(0,'Summary'!$C$4-E82)),"")</f>
        <v/>
      </c>
      <c r="J82" s="3" t="str">
        <f>IF(F82&lt;&gt;"",IF(H82&lt;=0,"Paid",IF(I82=0,"Not due",IF(I82&lt;=30,"1-30 days",IF(I82&lt;=60,"31-60 days",IF(I82&lt;=90,"61-90 days","Over 90 days"))))),"")</f>
        <v/>
      </c>
      <c r="K82" s="9" t="str">
        <f>IF(F82&lt;&gt;"",ROUND(MAX(0,H82)*'Summary'!$C$5*I82,2),"")</f>
        <v/>
      </c>
    </row>
    <row r="83" spans="1:11" x14ac:dyDescent="0.25">
      <c r="A83" s="14"/>
      <c r="B83" s="14"/>
      <c r="C83" s="4"/>
      <c r="D83" s="15"/>
      <c r="E83" s="16" t="str">
        <f>IF(C83="","",C83+D83)</f>
        <v/>
      </c>
      <c r="F83" s="17"/>
      <c r="G83" s="17"/>
      <c r="H83" s="9" t="str">
        <f>IF(F83&lt;&gt;"",ROUND(F83-G83,2),"")</f>
        <v/>
      </c>
      <c r="I83" s="8" t="str">
        <f>IF(F83&lt;&gt;"",IF(OR(H83&lt;=0,E83=""),0,MAX(0,'Summary'!$C$4-E83)),"")</f>
        <v/>
      </c>
      <c r="J83" s="3" t="str">
        <f>IF(F83&lt;&gt;"",IF(H83&lt;=0,"Paid",IF(I83=0,"Not due",IF(I83&lt;=30,"1-30 days",IF(I83&lt;=60,"31-60 days",IF(I83&lt;=90,"61-90 days","Over 90 days"))))),"")</f>
        <v/>
      </c>
      <c r="K83" s="9" t="str">
        <f>IF(F83&lt;&gt;"",ROUND(MAX(0,H83)*'Summary'!$C$5*I83,2),"")</f>
        <v/>
      </c>
    </row>
    <row r="84" spans="1:11" x14ac:dyDescent="0.25">
      <c r="A84" s="14"/>
      <c r="B84" s="14"/>
      <c r="C84" s="4"/>
      <c r="D84" s="15"/>
      <c r="E84" s="16" t="str">
        <f>IF(C84="","",C84+D84)</f>
        <v/>
      </c>
      <c r="F84" s="17"/>
      <c r="G84" s="17"/>
      <c r="H84" s="9" t="str">
        <f>IF(F84&lt;&gt;"",ROUND(F84-G84,2),"")</f>
        <v/>
      </c>
      <c r="I84" s="8" t="str">
        <f>IF(F84&lt;&gt;"",IF(OR(H84&lt;=0,E84=""),0,MAX(0,'Summary'!$C$4-E84)),"")</f>
        <v/>
      </c>
      <c r="J84" s="3" t="str">
        <f>IF(F84&lt;&gt;"",IF(H84&lt;=0,"Paid",IF(I84=0,"Not due",IF(I84&lt;=30,"1-30 days",IF(I84&lt;=60,"31-60 days",IF(I84&lt;=90,"61-90 days","Over 90 days"))))),"")</f>
        <v/>
      </c>
      <c r="K84" s="9" t="str">
        <f>IF(F84&lt;&gt;"",ROUND(MAX(0,H84)*'Summary'!$C$5*I84,2),"")</f>
        <v/>
      </c>
    </row>
    <row r="85" spans="1:11" x14ac:dyDescent="0.25">
      <c r="A85" s="14"/>
      <c r="B85" s="14"/>
      <c r="C85" s="4"/>
      <c r="D85" s="15"/>
      <c r="E85" s="16" t="str">
        <f>IF(C85="","",C85+D85)</f>
        <v/>
      </c>
      <c r="F85" s="17"/>
      <c r="G85" s="17"/>
      <c r="H85" s="9" t="str">
        <f>IF(F85&lt;&gt;"",ROUND(F85-G85,2),"")</f>
        <v/>
      </c>
      <c r="I85" s="8" t="str">
        <f>IF(F85&lt;&gt;"",IF(OR(H85&lt;=0,E85=""),0,MAX(0,'Summary'!$C$4-E85)),"")</f>
        <v/>
      </c>
      <c r="J85" s="3" t="str">
        <f>IF(F85&lt;&gt;"",IF(H85&lt;=0,"Paid",IF(I85=0,"Not due",IF(I85&lt;=30,"1-30 days",IF(I85&lt;=60,"31-60 days",IF(I85&lt;=90,"61-90 days","Over 90 days"))))),"")</f>
        <v/>
      </c>
      <c r="K85" s="9" t="str">
        <f>IF(F85&lt;&gt;"",ROUND(MAX(0,H85)*'Summary'!$C$5*I85,2),"")</f>
        <v/>
      </c>
    </row>
    <row r="86" spans="1:11" x14ac:dyDescent="0.25">
      <c r="A86" s="14"/>
      <c r="B86" s="14"/>
      <c r="C86" s="4"/>
      <c r="D86" s="15"/>
      <c r="E86" s="16" t="str">
        <f>IF(C86="","",C86+D86)</f>
        <v/>
      </c>
      <c r="F86" s="17"/>
      <c r="G86" s="17"/>
      <c r="H86" s="9" t="str">
        <f>IF(F86&lt;&gt;"",ROUND(F86-G86,2),"")</f>
        <v/>
      </c>
      <c r="I86" s="8" t="str">
        <f>IF(F86&lt;&gt;"",IF(OR(H86&lt;=0,E86=""),0,MAX(0,'Summary'!$C$4-E86)),"")</f>
        <v/>
      </c>
      <c r="J86" s="3" t="str">
        <f>IF(F86&lt;&gt;"",IF(H86&lt;=0,"Paid",IF(I86=0,"Not due",IF(I86&lt;=30,"1-30 days",IF(I86&lt;=60,"31-60 days",IF(I86&lt;=90,"61-90 days","Over 90 days"))))),"")</f>
        <v/>
      </c>
      <c r="K86" s="9" t="str">
        <f>IF(F86&lt;&gt;"",ROUND(MAX(0,H86)*'Summary'!$C$5*I86,2),"")</f>
        <v/>
      </c>
    </row>
    <row r="87" spans="1:11" x14ac:dyDescent="0.25">
      <c r="A87" s="14"/>
      <c r="B87" s="14"/>
      <c r="C87" s="4"/>
      <c r="D87" s="15"/>
      <c r="E87" s="16" t="str">
        <f>IF(C87="","",C87+D87)</f>
        <v/>
      </c>
      <c r="F87" s="17"/>
      <c r="G87" s="17"/>
      <c r="H87" s="9" t="str">
        <f>IF(F87&lt;&gt;"",ROUND(F87-G87,2),"")</f>
        <v/>
      </c>
      <c r="I87" s="8" t="str">
        <f>IF(F87&lt;&gt;"",IF(OR(H87&lt;=0,E87=""),0,MAX(0,'Summary'!$C$4-E87)),"")</f>
        <v/>
      </c>
      <c r="J87" s="3" t="str">
        <f>IF(F87&lt;&gt;"",IF(H87&lt;=0,"Paid",IF(I87=0,"Not due",IF(I87&lt;=30,"1-30 days",IF(I87&lt;=60,"31-60 days",IF(I87&lt;=90,"61-90 days","Over 90 days"))))),"")</f>
        <v/>
      </c>
      <c r="K87" s="9" t="str">
        <f>IF(F87&lt;&gt;"",ROUND(MAX(0,H87)*'Summary'!$C$5*I87,2),"")</f>
        <v/>
      </c>
    </row>
    <row r="88" spans="1:11" x14ac:dyDescent="0.25">
      <c r="A88" s="14"/>
      <c r="B88" s="14"/>
      <c r="C88" s="4"/>
      <c r="D88" s="15"/>
      <c r="E88" s="16" t="str">
        <f>IF(C88="","",C88+D88)</f>
        <v/>
      </c>
      <c r="F88" s="17"/>
      <c r="G88" s="17"/>
      <c r="H88" s="9" t="str">
        <f>IF(F88&lt;&gt;"",ROUND(F88-G88,2),"")</f>
        <v/>
      </c>
      <c r="I88" s="8" t="str">
        <f>IF(F88&lt;&gt;"",IF(OR(H88&lt;=0,E88=""),0,MAX(0,'Summary'!$C$4-E88)),"")</f>
        <v/>
      </c>
      <c r="J88" s="3" t="str">
        <f>IF(F88&lt;&gt;"",IF(H88&lt;=0,"Paid",IF(I88=0,"Not due",IF(I88&lt;=30,"1-30 days",IF(I88&lt;=60,"31-60 days",IF(I88&lt;=90,"61-90 days","Over 90 days"))))),"")</f>
        <v/>
      </c>
      <c r="K88" s="9" t="str">
        <f>IF(F88&lt;&gt;"",ROUND(MAX(0,H88)*'Summary'!$C$5*I88,2),"")</f>
        <v/>
      </c>
    </row>
    <row r="89" spans="1:11" x14ac:dyDescent="0.25">
      <c r="A89" s="14"/>
      <c r="B89" s="14"/>
      <c r="C89" s="4"/>
      <c r="D89" s="15"/>
      <c r="E89" s="16" t="str">
        <f>IF(C89="","",C89+D89)</f>
        <v/>
      </c>
      <c r="F89" s="17"/>
      <c r="G89" s="17"/>
      <c r="H89" s="9" t="str">
        <f>IF(F89&lt;&gt;"",ROUND(F89-G89,2),"")</f>
        <v/>
      </c>
      <c r="I89" s="8" t="str">
        <f>IF(F89&lt;&gt;"",IF(OR(H89&lt;=0,E89=""),0,MAX(0,'Summary'!$C$4-E89)),"")</f>
        <v/>
      </c>
      <c r="J89" s="3" t="str">
        <f>IF(F89&lt;&gt;"",IF(H89&lt;=0,"Paid",IF(I89=0,"Not due",IF(I89&lt;=30,"1-30 days",IF(I89&lt;=60,"31-60 days",IF(I89&lt;=90,"61-90 days","Over 90 days"))))),"")</f>
        <v/>
      </c>
      <c r="K89" s="9" t="str">
        <f>IF(F89&lt;&gt;"",ROUND(MAX(0,H89)*'Summary'!$C$5*I89,2),"")</f>
        <v/>
      </c>
    </row>
    <row r="90" spans="1:11" x14ac:dyDescent="0.25">
      <c r="A90" s="14"/>
      <c r="B90" s="14"/>
      <c r="C90" s="4"/>
      <c r="D90" s="15"/>
      <c r="E90" s="16" t="str">
        <f>IF(C90="","",C90+D90)</f>
        <v/>
      </c>
      <c r="F90" s="17"/>
      <c r="G90" s="17"/>
      <c r="H90" s="9" t="str">
        <f>IF(F90&lt;&gt;"",ROUND(F90-G90,2),"")</f>
        <v/>
      </c>
      <c r="I90" s="8" t="str">
        <f>IF(F90&lt;&gt;"",IF(OR(H90&lt;=0,E90=""),0,MAX(0,'Summary'!$C$4-E90)),"")</f>
        <v/>
      </c>
      <c r="J90" s="3" t="str">
        <f>IF(F90&lt;&gt;"",IF(H90&lt;=0,"Paid",IF(I90=0,"Not due",IF(I90&lt;=30,"1-30 days",IF(I90&lt;=60,"31-60 days",IF(I90&lt;=90,"61-90 days","Over 90 days"))))),"")</f>
        <v/>
      </c>
      <c r="K90" s="9" t="str">
        <f>IF(F90&lt;&gt;"",ROUND(MAX(0,H90)*'Summary'!$C$5*I90,2),"")</f>
        <v/>
      </c>
    </row>
    <row r="91" spans="1:11" x14ac:dyDescent="0.25">
      <c r="A91" s="14"/>
      <c r="B91" s="14"/>
      <c r="C91" s="4"/>
      <c r="D91" s="15"/>
      <c r="E91" s="16" t="str">
        <f>IF(C91="","",C91+D91)</f>
        <v/>
      </c>
      <c r="F91" s="17"/>
      <c r="G91" s="17"/>
      <c r="H91" s="9" t="str">
        <f>IF(F91&lt;&gt;"",ROUND(F91-G91,2),"")</f>
        <v/>
      </c>
      <c r="I91" s="8" t="str">
        <f>IF(F91&lt;&gt;"",IF(OR(H91&lt;=0,E91=""),0,MAX(0,'Summary'!$C$4-E91)),"")</f>
        <v/>
      </c>
      <c r="J91" s="3" t="str">
        <f>IF(F91&lt;&gt;"",IF(H91&lt;=0,"Paid",IF(I91=0,"Not due",IF(I91&lt;=30,"1-30 days",IF(I91&lt;=60,"31-60 days",IF(I91&lt;=90,"61-90 days","Over 90 days"))))),"")</f>
        <v/>
      </c>
      <c r="K91" s="9" t="str">
        <f>IF(F91&lt;&gt;"",ROUND(MAX(0,H91)*'Summary'!$C$5*I91,2),"")</f>
        <v/>
      </c>
    </row>
    <row r="92" spans="1:11" x14ac:dyDescent="0.25">
      <c r="A92" s="14"/>
      <c r="B92" s="14"/>
      <c r="C92" s="4"/>
      <c r="D92" s="15"/>
      <c r="E92" s="16" t="str">
        <f>IF(C92="","",C92+D92)</f>
        <v/>
      </c>
      <c r="F92" s="17"/>
      <c r="G92" s="17"/>
      <c r="H92" s="9" t="str">
        <f>IF(F92&lt;&gt;"",ROUND(F92-G92,2),"")</f>
        <v/>
      </c>
      <c r="I92" s="8" t="str">
        <f>IF(F92&lt;&gt;"",IF(OR(H92&lt;=0,E92=""),0,MAX(0,'Summary'!$C$4-E92)),"")</f>
        <v/>
      </c>
      <c r="J92" s="3" t="str">
        <f>IF(F92&lt;&gt;"",IF(H92&lt;=0,"Paid",IF(I92=0,"Not due",IF(I92&lt;=30,"1-30 days",IF(I92&lt;=60,"31-60 days",IF(I92&lt;=90,"61-90 days","Over 90 days"))))),"")</f>
        <v/>
      </c>
      <c r="K92" s="9" t="str">
        <f>IF(F92&lt;&gt;"",ROUND(MAX(0,H92)*'Summary'!$C$5*I92,2),"")</f>
        <v/>
      </c>
    </row>
    <row r="93" spans="1:11" x14ac:dyDescent="0.25">
      <c r="A93" s="14"/>
      <c r="B93" s="14"/>
      <c r="C93" s="4"/>
      <c r="D93" s="15"/>
      <c r="E93" s="16" t="str">
        <f>IF(C93="","",C93+D93)</f>
        <v/>
      </c>
      <c r="F93" s="17"/>
      <c r="G93" s="17"/>
      <c r="H93" s="9" t="str">
        <f>IF(F93&lt;&gt;"",ROUND(F93-G93,2),"")</f>
        <v/>
      </c>
      <c r="I93" s="8" t="str">
        <f>IF(F93&lt;&gt;"",IF(OR(H93&lt;=0,E93=""),0,MAX(0,'Summary'!$C$4-E93)),"")</f>
        <v/>
      </c>
      <c r="J93" s="3" t="str">
        <f>IF(F93&lt;&gt;"",IF(H93&lt;=0,"Paid",IF(I93=0,"Not due",IF(I93&lt;=30,"1-30 days",IF(I93&lt;=60,"31-60 days",IF(I93&lt;=90,"61-90 days","Over 90 days"))))),"")</f>
        <v/>
      </c>
      <c r="K93" s="9" t="str">
        <f>IF(F93&lt;&gt;"",ROUND(MAX(0,H93)*'Summary'!$C$5*I93,2),"")</f>
        <v/>
      </c>
    </row>
    <row r="94" spans="1:11" x14ac:dyDescent="0.25">
      <c r="A94" s="14"/>
      <c r="B94" s="14"/>
      <c r="C94" s="4"/>
      <c r="D94" s="15"/>
      <c r="E94" s="16" t="str">
        <f>IF(C94="","",C94+D94)</f>
        <v/>
      </c>
      <c r="F94" s="17"/>
      <c r="G94" s="17"/>
      <c r="H94" s="9" t="str">
        <f>IF(F94&lt;&gt;"",ROUND(F94-G94,2),"")</f>
        <v/>
      </c>
      <c r="I94" s="8" t="str">
        <f>IF(F94&lt;&gt;"",IF(OR(H94&lt;=0,E94=""),0,MAX(0,'Summary'!$C$4-E94)),"")</f>
        <v/>
      </c>
      <c r="J94" s="3" t="str">
        <f>IF(F94&lt;&gt;"",IF(H94&lt;=0,"Paid",IF(I94=0,"Not due",IF(I94&lt;=30,"1-30 days",IF(I94&lt;=60,"31-60 days",IF(I94&lt;=90,"61-90 days","Over 90 days"))))),"")</f>
        <v/>
      </c>
      <c r="K94" s="9" t="str">
        <f>IF(F94&lt;&gt;"",ROUND(MAX(0,H94)*'Summary'!$C$5*I94,2),"")</f>
        <v/>
      </c>
    </row>
    <row r="95" spans="1:11" x14ac:dyDescent="0.25">
      <c r="A95" s="14"/>
      <c r="B95" s="14"/>
      <c r="C95" s="4"/>
      <c r="D95" s="15"/>
      <c r="E95" s="16" t="str">
        <f>IF(C95="","",C95+D95)</f>
        <v/>
      </c>
      <c r="F95" s="17"/>
      <c r="G95" s="17"/>
      <c r="H95" s="9" t="str">
        <f>IF(F95&lt;&gt;"",ROUND(F95-G95,2),"")</f>
        <v/>
      </c>
      <c r="I95" s="8" t="str">
        <f>IF(F95&lt;&gt;"",IF(OR(H95&lt;=0,E95=""),0,MAX(0,'Summary'!$C$4-E95)),"")</f>
        <v/>
      </c>
      <c r="J95" s="3" t="str">
        <f>IF(F95&lt;&gt;"",IF(H95&lt;=0,"Paid",IF(I95=0,"Not due",IF(I95&lt;=30,"1-30 days",IF(I95&lt;=60,"31-60 days",IF(I95&lt;=90,"61-90 days","Over 90 days"))))),"")</f>
        <v/>
      </c>
      <c r="K95" s="9" t="str">
        <f>IF(F95&lt;&gt;"",ROUND(MAX(0,H95)*'Summary'!$C$5*I95,2),"")</f>
        <v/>
      </c>
    </row>
    <row r="96" spans="1:11" x14ac:dyDescent="0.25">
      <c r="A96" s="14"/>
      <c r="B96" s="14"/>
      <c r="C96" s="4"/>
      <c r="D96" s="15"/>
      <c r="E96" s="16" t="str">
        <f>IF(C96="","",C96+D96)</f>
        <v/>
      </c>
      <c r="F96" s="17"/>
      <c r="G96" s="17"/>
      <c r="H96" s="9" t="str">
        <f>IF(F96&lt;&gt;"",ROUND(F96-G96,2),"")</f>
        <v/>
      </c>
      <c r="I96" s="8" t="str">
        <f>IF(F96&lt;&gt;"",IF(OR(H96&lt;=0,E96=""),0,MAX(0,'Summary'!$C$4-E96)),"")</f>
        <v/>
      </c>
      <c r="J96" s="3" t="str">
        <f>IF(F96&lt;&gt;"",IF(H96&lt;=0,"Paid",IF(I96=0,"Not due",IF(I96&lt;=30,"1-30 days",IF(I96&lt;=60,"31-60 days",IF(I96&lt;=90,"61-90 days","Over 90 days"))))),"")</f>
        <v/>
      </c>
      <c r="K96" s="9" t="str">
        <f>IF(F96&lt;&gt;"",ROUND(MAX(0,H96)*'Summary'!$C$5*I96,2),"")</f>
        <v/>
      </c>
    </row>
    <row r="97" spans="1:11" x14ac:dyDescent="0.25">
      <c r="A97" s="14"/>
      <c r="B97" s="14"/>
      <c r="C97" s="4"/>
      <c r="D97" s="15"/>
      <c r="E97" s="16" t="str">
        <f>IF(C97="","",C97+D97)</f>
        <v/>
      </c>
      <c r="F97" s="17"/>
      <c r="G97" s="17"/>
      <c r="H97" s="9" t="str">
        <f>IF(F97&lt;&gt;"",ROUND(F97-G97,2),"")</f>
        <v/>
      </c>
      <c r="I97" s="8" t="str">
        <f>IF(F97&lt;&gt;"",IF(OR(H97&lt;=0,E97=""),0,MAX(0,'Summary'!$C$4-E97)),"")</f>
        <v/>
      </c>
      <c r="J97" s="3" t="str">
        <f>IF(F97&lt;&gt;"",IF(H97&lt;=0,"Paid",IF(I97=0,"Not due",IF(I97&lt;=30,"1-30 days",IF(I97&lt;=60,"31-60 days",IF(I97&lt;=90,"61-90 days","Over 90 days"))))),"")</f>
        <v/>
      </c>
      <c r="K97" s="9" t="str">
        <f>IF(F97&lt;&gt;"",ROUND(MAX(0,H97)*'Summary'!$C$5*I97,2),"")</f>
        <v/>
      </c>
    </row>
    <row r="98" spans="1:11" x14ac:dyDescent="0.25">
      <c r="A98" s="14"/>
      <c r="B98" s="14"/>
      <c r="C98" s="4"/>
      <c r="D98" s="15"/>
      <c r="E98" s="16" t="str">
        <f>IF(C98="","",C98+D98)</f>
        <v/>
      </c>
      <c r="F98" s="17"/>
      <c r="G98" s="17"/>
      <c r="H98" s="9" t="str">
        <f>IF(F98&lt;&gt;"",ROUND(F98-G98,2),"")</f>
        <v/>
      </c>
      <c r="I98" s="8" t="str">
        <f>IF(F98&lt;&gt;"",IF(OR(H98&lt;=0,E98=""),0,MAX(0,'Summary'!$C$4-E98)),"")</f>
        <v/>
      </c>
      <c r="J98" s="3" t="str">
        <f>IF(F98&lt;&gt;"",IF(H98&lt;=0,"Paid",IF(I98=0,"Not due",IF(I98&lt;=30,"1-30 days",IF(I98&lt;=60,"31-60 days",IF(I98&lt;=90,"61-90 days","Over 90 days"))))),"")</f>
        <v/>
      </c>
      <c r="K98" s="9" t="str">
        <f>IF(F98&lt;&gt;"",ROUND(MAX(0,H98)*'Summary'!$C$5*I98,2),"")</f>
        <v/>
      </c>
    </row>
    <row r="99" spans="1:11" x14ac:dyDescent="0.25">
      <c r="A99" s="14"/>
      <c r="B99" s="14"/>
      <c r="C99" s="4"/>
      <c r="D99" s="15"/>
      <c r="E99" s="16" t="str">
        <f>IF(C99="","",C99+D99)</f>
        <v/>
      </c>
      <c r="F99" s="17"/>
      <c r="G99" s="17"/>
      <c r="H99" s="9" t="str">
        <f>IF(F99&lt;&gt;"",ROUND(F99-G99,2),"")</f>
        <v/>
      </c>
      <c r="I99" s="8" t="str">
        <f>IF(F99&lt;&gt;"",IF(OR(H99&lt;=0,E99=""),0,MAX(0,'Summary'!$C$4-E99)),"")</f>
        <v/>
      </c>
      <c r="J99" s="3" t="str">
        <f>IF(F99&lt;&gt;"",IF(H99&lt;=0,"Paid",IF(I99=0,"Not due",IF(I99&lt;=30,"1-30 days",IF(I99&lt;=60,"31-60 days",IF(I99&lt;=90,"61-90 days","Over 90 days"))))),"")</f>
        <v/>
      </c>
      <c r="K99" s="9" t="str">
        <f>IF(F99&lt;&gt;"",ROUND(MAX(0,H99)*'Summary'!$C$5*I99,2),"")</f>
        <v/>
      </c>
    </row>
    <row r="100" spans="1:11" x14ac:dyDescent="0.25">
      <c r="A100" s="14"/>
      <c r="B100" s="14"/>
      <c r="C100" s="4"/>
      <c r="D100" s="15"/>
      <c r="E100" s="16" t="str">
        <f>IF(C100="","",C100+D100)</f>
        <v/>
      </c>
      <c r="F100" s="17"/>
      <c r="G100" s="17"/>
      <c r="H100" s="9" t="str">
        <f>IF(F100&lt;&gt;"",ROUND(F100-G100,2),"")</f>
        <v/>
      </c>
      <c r="I100" s="8" t="str">
        <f>IF(F100&lt;&gt;"",IF(OR(H100&lt;=0,E100=""),0,MAX(0,'Summary'!$C$4-E100)),"")</f>
        <v/>
      </c>
      <c r="J100" s="3" t="str">
        <f>IF(F100&lt;&gt;"",IF(H100&lt;=0,"Paid",IF(I100=0,"Not due",IF(I100&lt;=30,"1-30 days",IF(I100&lt;=60,"31-60 days",IF(I100&lt;=90,"61-90 days","Over 90 days"))))),"")</f>
        <v/>
      </c>
      <c r="K100" s="9" t="str">
        <f>IF(F100&lt;&gt;"",ROUND(MAX(0,H100)*'Summary'!$C$5*I100,2),"")</f>
        <v/>
      </c>
    </row>
    <row r="101" spans="1:11" x14ac:dyDescent="0.25">
      <c r="A101" s="14"/>
      <c r="B101" s="14"/>
      <c r="C101" s="4"/>
      <c r="D101" s="15"/>
      <c r="E101" s="16" t="str">
        <f>IF(C101="","",C101+D101)</f>
        <v/>
      </c>
      <c r="F101" s="17"/>
      <c r="G101" s="17"/>
      <c r="H101" s="9" t="str">
        <f>IF(F101&lt;&gt;"",ROUND(F101-G101,2),"")</f>
        <v/>
      </c>
      <c r="I101" s="8" t="str">
        <f>IF(F101&lt;&gt;"",IF(OR(H101&lt;=0,E101=""),0,MAX(0,'Summary'!$C$4-E101)),"")</f>
        <v/>
      </c>
      <c r="J101" s="3" t="str">
        <f>IF(F101&lt;&gt;"",IF(H101&lt;=0,"Paid",IF(I101=0,"Not due",IF(I101&lt;=30,"1-30 days",IF(I101&lt;=60,"31-60 days",IF(I101&lt;=90,"61-90 days","Over 90 days"))))),"")</f>
        <v/>
      </c>
      <c r="K101" s="9" t="str">
        <f>IF(F101&lt;&gt;"",ROUND(MAX(0,H101)*'Summary'!$C$5*I101,2),"")</f>
        <v/>
      </c>
    </row>
    <row r="102" spans="1:11" x14ac:dyDescent="0.25">
      <c r="A102" s="14"/>
      <c r="B102" s="14"/>
      <c r="C102" s="4"/>
      <c r="D102" s="15"/>
      <c r="E102" s="16" t="str">
        <f>IF(C102="","",C102+D102)</f>
        <v/>
      </c>
      <c r="F102" s="17"/>
      <c r="G102" s="17"/>
      <c r="H102" s="9" t="str">
        <f>IF(F102&lt;&gt;"",ROUND(F102-G102,2),"")</f>
        <v/>
      </c>
      <c r="I102" s="8" t="str">
        <f>IF(F102&lt;&gt;"",IF(OR(H102&lt;=0,E102=""),0,MAX(0,'Summary'!$C$4-E102)),"")</f>
        <v/>
      </c>
      <c r="J102" s="3" t="str">
        <f>IF(F102&lt;&gt;"",IF(H102&lt;=0,"Paid",IF(I102=0,"Not due",IF(I102&lt;=30,"1-30 days",IF(I102&lt;=60,"31-60 days",IF(I102&lt;=90,"61-90 days","Over 90 days"))))),"")</f>
        <v/>
      </c>
      <c r="K102" s="9" t="str">
        <f>IF(F102&lt;&gt;"",ROUND(MAX(0,H102)*'Summary'!$C$5*I102,2),"")</f>
        <v/>
      </c>
    </row>
    <row r="103" spans="1:11" x14ac:dyDescent="0.25">
      <c r="A103" s="14"/>
      <c r="B103" s="14"/>
      <c r="C103" s="4"/>
      <c r="D103" s="15"/>
      <c r="E103" s="16" t="str">
        <f>IF(C103="","",C103+D103)</f>
        <v/>
      </c>
      <c r="F103" s="17"/>
      <c r="G103" s="17"/>
      <c r="H103" s="9" t="str">
        <f>IF(F103&lt;&gt;"",ROUND(F103-G103,2),"")</f>
        <v/>
      </c>
      <c r="I103" s="8" t="str">
        <f>IF(F103&lt;&gt;"",IF(OR(H103&lt;=0,E103=""),0,MAX(0,'Summary'!$C$4-E103)),"")</f>
        <v/>
      </c>
      <c r="J103" s="3" t="str">
        <f>IF(F103&lt;&gt;"",IF(H103&lt;=0,"Paid",IF(I103=0,"Not due",IF(I103&lt;=30,"1-30 days",IF(I103&lt;=60,"31-60 days",IF(I103&lt;=90,"61-90 days","Over 90 days"))))),"")</f>
        <v/>
      </c>
      <c r="K103" s="9" t="str">
        <f>IF(F103&lt;&gt;"",ROUND(MAX(0,H103)*'Summary'!$C$5*I103,2),"")</f>
        <v/>
      </c>
    </row>
    <row r="104" spans="1:11" x14ac:dyDescent="0.25">
      <c r="A104" s="14"/>
      <c r="B104" s="14"/>
      <c r="C104" s="4"/>
      <c r="D104" s="15"/>
      <c r="E104" s="16" t="str">
        <f>IF(C104="","",C104+D104)</f>
        <v/>
      </c>
      <c r="F104" s="17"/>
      <c r="G104" s="17"/>
      <c r="H104" s="9" t="str">
        <f>IF(F104&lt;&gt;"",ROUND(F104-G104,2),"")</f>
        <v/>
      </c>
      <c r="I104" s="8" t="str">
        <f>IF(F104&lt;&gt;"",IF(OR(H104&lt;=0,E104=""),0,MAX(0,'Summary'!$C$4-E104)),"")</f>
        <v/>
      </c>
      <c r="J104" s="3" t="str">
        <f>IF(F104&lt;&gt;"",IF(H104&lt;=0,"Paid",IF(I104=0,"Not due",IF(I104&lt;=30,"1-30 days",IF(I104&lt;=60,"31-60 days",IF(I104&lt;=90,"61-90 days","Over 90 days"))))),"")</f>
        <v/>
      </c>
      <c r="K104" s="9" t="str">
        <f>IF(F104&lt;&gt;"",ROUND(MAX(0,H104)*'Summary'!$C$5*I104,2),"")</f>
        <v/>
      </c>
    </row>
    <row r="105" spans="1:11" x14ac:dyDescent="0.25">
      <c r="A105" s="14"/>
      <c r="B105" s="14"/>
      <c r="C105" s="4"/>
      <c r="D105" s="15"/>
      <c r="E105" s="16" t="str">
        <f>IF(C105="","",C105+D105)</f>
        <v/>
      </c>
      <c r="F105" s="17"/>
      <c r="G105" s="17"/>
      <c r="H105" s="9" t="str">
        <f>IF(F105&lt;&gt;"",ROUND(F105-G105,2),"")</f>
        <v/>
      </c>
      <c r="I105" s="8" t="str">
        <f>IF(F105&lt;&gt;"",IF(OR(H105&lt;=0,E105=""),0,MAX(0,'Summary'!$C$4-E105)),"")</f>
        <v/>
      </c>
      <c r="J105" s="3" t="str">
        <f>IF(F105&lt;&gt;"",IF(H105&lt;=0,"Paid",IF(I105=0,"Not due",IF(I105&lt;=30,"1-30 days",IF(I105&lt;=60,"31-60 days",IF(I105&lt;=90,"61-90 days","Over 90 days"))))),"")</f>
        <v/>
      </c>
      <c r="K105" s="9" t="str">
        <f>IF(F105&lt;&gt;"",ROUND(MAX(0,H105)*'Summary'!$C$5*I105,2),"")</f>
        <v/>
      </c>
    </row>
    <row r="106" spans="1:11" x14ac:dyDescent="0.25">
      <c r="A106" s="14"/>
      <c r="B106" s="14"/>
      <c r="C106" s="4"/>
      <c r="D106" s="15"/>
      <c r="E106" s="16" t="str">
        <f>IF(C106="","",C106+D106)</f>
        <v/>
      </c>
      <c r="F106" s="17"/>
      <c r="G106" s="17"/>
      <c r="H106" s="9" t="str">
        <f>IF(F106&lt;&gt;"",ROUND(F106-G106,2),"")</f>
        <v/>
      </c>
      <c r="I106" s="8" t="str">
        <f>IF(F106&lt;&gt;"",IF(OR(H106&lt;=0,E106=""),0,MAX(0,'Summary'!$C$4-E106)),"")</f>
        <v/>
      </c>
      <c r="J106" s="3" t="str">
        <f>IF(F106&lt;&gt;"",IF(H106&lt;=0,"Paid",IF(I106=0,"Not due",IF(I106&lt;=30,"1-30 days",IF(I106&lt;=60,"31-60 days",IF(I106&lt;=90,"61-90 days","Over 90 days"))))),"")</f>
        <v/>
      </c>
      <c r="K106" s="9" t="str">
        <f>IF(F106&lt;&gt;"",ROUND(MAX(0,H106)*'Summary'!$C$5*I106,2),"")</f>
        <v/>
      </c>
    </row>
    <row r="107" spans="1:11" x14ac:dyDescent="0.25">
      <c r="A107" s="14"/>
      <c r="B107" s="14"/>
      <c r="C107" s="4"/>
      <c r="D107" s="15"/>
      <c r="E107" s="16" t="str">
        <f>IF(C107="","",C107+D107)</f>
        <v/>
      </c>
      <c r="F107" s="17"/>
      <c r="G107" s="17"/>
      <c r="H107" s="9" t="str">
        <f>IF(F107&lt;&gt;"",ROUND(F107-G107,2),"")</f>
        <v/>
      </c>
      <c r="I107" s="8" t="str">
        <f>IF(F107&lt;&gt;"",IF(OR(H107&lt;=0,E107=""),0,MAX(0,'Summary'!$C$4-E107)),"")</f>
        <v/>
      </c>
      <c r="J107" s="3" t="str">
        <f>IF(F107&lt;&gt;"",IF(H107&lt;=0,"Paid",IF(I107=0,"Not due",IF(I107&lt;=30,"1-30 days",IF(I107&lt;=60,"31-60 days",IF(I107&lt;=90,"61-90 days","Over 90 days"))))),"")</f>
        <v/>
      </c>
      <c r="K107" s="9" t="str">
        <f>IF(F107&lt;&gt;"",ROUND(MAX(0,H107)*'Summary'!$C$5*I107,2),"")</f>
        <v/>
      </c>
    </row>
    <row r="108" spans="1:11" x14ac:dyDescent="0.25">
      <c r="A108" s="14"/>
      <c r="B108" s="14"/>
      <c r="C108" s="4"/>
      <c r="D108" s="15"/>
      <c r="E108" s="16" t="str">
        <f>IF(C108="","",C108+D108)</f>
        <v/>
      </c>
      <c r="F108" s="17"/>
      <c r="G108" s="17"/>
      <c r="H108" s="9" t="str">
        <f>IF(F108&lt;&gt;"",ROUND(F108-G108,2),"")</f>
        <v/>
      </c>
      <c r="I108" s="8" t="str">
        <f>IF(F108&lt;&gt;"",IF(OR(H108&lt;=0,E108=""),0,MAX(0,'Summary'!$C$4-E108)),"")</f>
        <v/>
      </c>
      <c r="J108" s="3" t="str">
        <f>IF(F108&lt;&gt;"",IF(H108&lt;=0,"Paid",IF(I108=0,"Not due",IF(I108&lt;=30,"1-30 days",IF(I108&lt;=60,"31-60 days",IF(I108&lt;=90,"61-90 days","Over 90 days"))))),"")</f>
        <v/>
      </c>
      <c r="K108" s="9" t="str">
        <f>IF(F108&lt;&gt;"",ROUND(MAX(0,H108)*'Summary'!$C$5*I108,2),"")</f>
        <v/>
      </c>
    </row>
    <row r="109" spans="1:11" x14ac:dyDescent="0.25">
      <c r="A109" s="14"/>
      <c r="B109" s="14"/>
      <c r="C109" s="4"/>
      <c r="D109" s="15"/>
      <c r="E109" s="16" t="str">
        <f>IF(C109="","",C109+D109)</f>
        <v/>
      </c>
      <c r="F109" s="17"/>
      <c r="G109" s="17"/>
      <c r="H109" s="9" t="str">
        <f>IF(F109&lt;&gt;"",ROUND(F109-G109,2),"")</f>
        <v/>
      </c>
      <c r="I109" s="8" t="str">
        <f>IF(F109&lt;&gt;"",IF(OR(H109&lt;=0,E109=""),0,MAX(0,'Summary'!$C$4-E109)),"")</f>
        <v/>
      </c>
      <c r="J109" s="3" t="str">
        <f>IF(F109&lt;&gt;"",IF(H109&lt;=0,"Paid",IF(I109=0,"Not due",IF(I109&lt;=30,"1-30 days",IF(I109&lt;=60,"31-60 days",IF(I109&lt;=90,"61-90 days","Over 90 days"))))),"")</f>
        <v/>
      </c>
      <c r="K109" s="9" t="str">
        <f>IF(F109&lt;&gt;"",ROUND(MAX(0,H109)*'Summary'!$C$5*I109,2),"")</f>
        <v/>
      </c>
    </row>
    <row r="110" spans="1:11" x14ac:dyDescent="0.25">
      <c r="A110" s="14"/>
      <c r="B110" s="14"/>
      <c r="C110" s="4"/>
      <c r="D110" s="15"/>
      <c r="E110" s="16" t="str">
        <f>IF(C110="","",C110+D110)</f>
        <v/>
      </c>
      <c r="F110" s="17"/>
      <c r="G110" s="17"/>
      <c r="H110" s="9" t="str">
        <f>IF(F110&lt;&gt;"",ROUND(F110-G110,2),"")</f>
        <v/>
      </c>
      <c r="I110" s="8" t="str">
        <f>IF(F110&lt;&gt;"",IF(OR(H110&lt;=0,E110=""),0,MAX(0,'Summary'!$C$4-E110)),"")</f>
        <v/>
      </c>
      <c r="J110" s="3" t="str">
        <f>IF(F110&lt;&gt;"",IF(H110&lt;=0,"Paid",IF(I110=0,"Not due",IF(I110&lt;=30,"1-30 days",IF(I110&lt;=60,"31-60 days",IF(I110&lt;=90,"61-90 days","Over 90 days"))))),"")</f>
        <v/>
      </c>
      <c r="K110" s="9" t="str">
        <f>IF(F110&lt;&gt;"",ROUND(MAX(0,H110)*'Summary'!$C$5*I110,2),"")</f>
        <v/>
      </c>
    </row>
    <row r="111" spans="1:11" x14ac:dyDescent="0.25">
      <c r="A111" s="14"/>
      <c r="B111" s="14"/>
      <c r="C111" s="4"/>
      <c r="D111" s="15"/>
      <c r="E111" s="16" t="str">
        <f>IF(C111="","",C111+D111)</f>
        <v/>
      </c>
      <c r="F111" s="17"/>
      <c r="G111" s="17"/>
      <c r="H111" s="9" t="str">
        <f>IF(F111&lt;&gt;"",ROUND(F111-G111,2),"")</f>
        <v/>
      </c>
      <c r="I111" s="8" t="str">
        <f>IF(F111&lt;&gt;"",IF(OR(H111&lt;=0,E111=""),0,MAX(0,'Summary'!$C$4-E111)),"")</f>
        <v/>
      </c>
      <c r="J111" s="3" t="str">
        <f>IF(F111&lt;&gt;"",IF(H111&lt;=0,"Paid",IF(I111=0,"Not due",IF(I111&lt;=30,"1-30 days",IF(I111&lt;=60,"31-60 days",IF(I111&lt;=90,"61-90 days","Over 90 days"))))),"")</f>
        <v/>
      </c>
      <c r="K111" s="9" t="str">
        <f>IF(F111&lt;&gt;"",ROUND(MAX(0,H111)*'Summary'!$C$5*I111,2),"")</f>
        <v/>
      </c>
    </row>
    <row r="112" spans="1:11" x14ac:dyDescent="0.25">
      <c r="A112" s="14"/>
      <c r="B112" s="14"/>
      <c r="C112" s="4"/>
      <c r="D112" s="15"/>
      <c r="E112" s="16" t="str">
        <f>IF(C112="","",C112+D112)</f>
        <v/>
      </c>
      <c r="F112" s="17"/>
      <c r="G112" s="17"/>
      <c r="H112" s="9" t="str">
        <f>IF(F112&lt;&gt;"",ROUND(F112-G112,2),"")</f>
        <v/>
      </c>
      <c r="I112" s="8" t="str">
        <f>IF(F112&lt;&gt;"",IF(OR(H112&lt;=0,E112=""),0,MAX(0,'Summary'!$C$4-E112)),"")</f>
        <v/>
      </c>
      <c r="J112" s="3" t="str">
        <f>IF(F112&lt;&gt;"",IF(H112&lt;=0,"Paid",IF(I112=0,"Not due",IF(I112&lt;=30,"1-30 days",IF(I112&lt;=60,"31-60 days",IF(I112&lt;=90,"61-90 days","Over 90 days"))))),"")</f>
        <v/>
      </c>
      <c r="K112" s="9" t="str">
        <f>IF(F112&lt;&gt;"",ROUND(MAX(0,H112)*'Summary'!$C$5*I112,2),"")</f>
        <v/>
      </c>
    </row>
    <row r="113" spans="1:11" x14ac:dyDescent="0.25">
      <c r="A113" s="14"/>
      <c r="B113" s="14"/>
      <c r="C113" s="4"/>
      <c r="D113" s="15"/>
      <c r="E113" s="16" t="str">
        <f>IF(C113="","",C113+D113)</f>
        <v/>
      </c>
      <c r="F113" s="17"/>
      <c r="G113" s="17"/>
      <c r="H113" s="9" t="str">
        <f>IF(F113&lt;&gt;"",ROUND(F113-G113,2),"")</f>
        <v/>
      </c>
      <c r="I113" s="8" t="str">
        <f>IF(F113&lt;&gt;"",IF(OR(H113&lt;=0,E113=""),0,MAX(0,'Summary'!$C$4-E113)),"")</f>
        <v/>
      </c>
      <c r="J113" s="3" t="str">
        <f>IF(F113&lt;&gt;"",IF(H113&lt;=0,"Paid",IF(I113=0,"Not due",IF(I113&lt;=30,"1-30 days",IF(I113&lt;=60,"31-60 days",IF(I113&lt;=90,"61-90 days","Over 90 days"))))),"")</f>
        <v/>
      </c>
      <c r="K113" s="9" t="str">
        <f>IF(F113&lt;&gt;"",ROUND(MAX(0,H113)*'Summary'!$C$5*I113,2),"")</f>
        <v/>
      </c>
    </row>
    <row r="114" spans="1:11" x14ac:dyDescent="0.25">
      <c r="A114" s="14"/>
      <c r="B114" s="14"/>
      <c r="C114" s="4"/>
      <c r="D114" s="15"/>
      <c r="E114" s="16" t="str">
        <f>IF(C114="","",C114+D114)</f>
        <v/>
      </c>
      <c r="F114" s="17"/>
      <c r="G114" s="17"/>
      <c r="H114" s="9" t="str">
        <f>IF(F114&lt;&gt;"",ROUND(F114-G114,2),"")</f>
        <v/>
      </c>
      <c r="I114" s="8" t="str">
        <f>IF(F114&lt;&gt;"",IF(OR(H114&lt;=0,E114=""),0,MAX(0,'Summary'!$C$4-E114)),"")</f>
        <v/>
      </c>
      <c r="J114" s="3" t="str">
        <f>IF(F114&lt;&gt;"",IF(H114&lt;=0,"Paid",IF(I114=0,"Not due",IF(I114&lt;=30,"1-30 days",IF(I114&lt;=60,"31-60 days",IF(I114&lt;=90,"61-90 days","Over 90 days"))))),"")</f>
        <v/>
      </c>
      <c r="K114" s="9" t="str">
        <f>IF(F114&lt;&gt;"",ROUND(MAX(0,H114)*'Summary'!$C$5*I114,2),"")</f>
        <v/>
      </c>
    </row>
    <row r="115" spans="1:11" x14ac:dyDescent="0.25">
      <c r="A115" s="14"/>
      <c r="B115" s="14"/>
      <c r="C115" s="4"/>
      <c r="D115" s="15"/>
      <c r="E115" s="16" t="str">
        <f>IF(C115="","",C115+D115)</f>
        <v/>
      </c>
      <c r="F115" s="17"/>
      <c r="G115" s="17"/>
      <c r="H115" s="9" t="str">
        <f>IF(F115&lt;&gt;"",ROUND(F115-G115,2),"")</f>
        <v/>
      </c>
      <c r="I115" s="8" t="str">
        <f>IF(F115&lt;&gt;"",IF(OR(H115&lt;=0,E115=""),0,MAX(0,'Summary'!$C$4-E115)),"")</f>
        <v/>
      </c>
      <c r="J115" s="3" t="str">
        <f>IF(F115&lt;&gt;"",IF(H115&lt;=0,"Paid",IF(I115=0,"Not due",IF(I115&lt;=30,"1-30 days",IF(I115&lt;=60,"31-60 days",IF(I115&lt;=90,"61-90 days","Over 90 days"))))),"")</f>
        <v/>
      </c>
      <c r="K115" s="9" t="str">
        <f>IF(F115&lt;&gt;"",ROUND(MAX(0,H115)*'Summary'!$C$5*I115,2),"")</f>
        <v/>
      </c>
    </row>
    <row r="116" spans="1:11" x14ac:dyDescent="0.25">
      <c r="A116" s="14"/>
      <c r="B116" s="14"/>
      <c r="C116" s="4"/>
      <c r="D116" s="15"/>
      <c r="E116" s="16" t="str">
        <f>IF(C116="","",C116+D116)</f>
        <v/>
      </c>
      <c r="F116" s="17"/>
      <c r="G116" s="17"/>
      <c r="H116" s="9" t="str">
        <f>IF(F116&lt;&gt;"",ROUND(F116-G116,2),"")</f>
        <v/>
      </c>
      <c r="I116" s="8" t="str">
        <f>IF(F116&lt;&gt;"",IF(OR(H116&lt;=0,E116=""),0,MAX(0,'Summary'!$C$4-E116)),"")</f>
        <v/>
      </c>
      <c r="J116" s="3" t="str">
        <f>IF(F116&lt;&gt;"",IF(H116&lt;=0,"Paid",IF(I116=0,"Not due",IF(I116&lt;=30,"1-30 days",IF(I116&lt;=60,"31-60 days",IF(I116&lt;=90,"61-90 days","Over 90 days"))))),"")</f>
        <v/>
      </c>
      <c r="K116" s="9" t="str">
        <f>IF(F116&lt;&gt;"",ROUND(MAX(0,H116)*'Summary'!$C$5*I116,2),"")</f>
        <v/>
      </c>
    </row>
    <row r="117" spans="1:11" x14ac:dyDescent="0.25">
      <c r="A117" s="14"/>
      <c r="B117" s="14"/>
      <c r="C117" s="4"/>
      <c r="D117" s="15"/>
      <c r="E117" s="16" t="str">
        <f>IF(C117="","",C117+D117)</f>
        <v/>
      </c>
      <c r="F117" s="17"/>
      <c r="G117" s="17"/>
      <c r="H117" s="9" t="str">
        <f>IF(F117&lt;&gt;"",ROUND(F117-G117,2),"")</f>
        <v/>
      </c>
      <c r="I117" s="8" t="str">
        <f>IF(F117&lt;&gt;"",IF(OR(H117&lt;=0,E117=""),0,MAX(0,'Summary'!$C$4-E117)),"")</f>
        <v/>
      </c>
      <c r="J117" s="3" t="str">
        <f>IF(F117&lt;&gt;"",IF(H117&lt;=0,"Paid",IF(I117=0,"Not due",IF(I117&lt;=30,"1-30 days",IF(I117&lt;=60,"31-60 days",IF(I117&lt;=90,"61-90 days","Over 90 days"))))),"")</f>
        <v/>
      </c>
      <c r="K117" s="9" t="str">
        <f>IF(F117&lt;&gt;"",ROUND(MAX(0,H117)*'Summary'!$C$5*I117,2),"")</f>
        <v/>
      </c>
    </row>
    <row r="118" spans="1:11" x14ac:dyDescent="0.25">
      <c r="A118" s="14"/>
      <c r="B118" s="14"/>
      <c r="C118" s="4"/>
      <c r="D118" s="15"/>
      <c r="E118" s="16" t="str">
        <f>IF(C118="","",C118+D118)</f>
        <v/>
      </c>
      <c r="F118" s="17"/>
      <c r="G118" s="17"/>
      <c r="H118" s="9" t="str">
        <f>IF(F118&lt;&gt;"",ROUND(F118-G118,2),"")</f>
        <v/>
      </c>
      <c r="I118" s="8" t="str">
        <f>IF(F118&lt;&gt;"",IF(OR(H118&lt;=0,E118=""),0,MAX(0,'Summary'!$C$4-E118)),"")</f>
        <v/>
      </c>
      <c r="J118" s="3" t="str">
        <f>IF(F118&lt;&gt;"",IF(H118&lt;=0,"Paid",IF(I118=0,"Not due",IF(I118&lt;=30,"1-30 days",IF(I118&lt;=60,"31-60 days",IF(I118&lt;=90,"61-90 days","Over 90 days"))))),"")</f>
        <v/>
      </c>
      <c r="K118" s="9" t="str">
        <f>IF(F118&lt;&gt;"",ROUND(MAX(0,H118)*'Summary'!$C$5*I118,2),"")</f>
        <v/>
      </c>
    </row>
    <row r="119" spans="1:11" x14ac:dyDescent="0.25">
      <c r="A119" s="14"/>
      <c r="B119" s="14"/>
      <c r="C119" s="4"/>
      <c r="D119" s="15"/>
      <c r="E119" s="16" t="str">
        <f>IF(C119="","",C119+D119)</f>
        <v/>
      </c>
      <c r="F119" s="17"/>
      <c r="G119" s="17"/>
      <c r="H119" s="9" t="str">
        <f>IF(F119&lt;&gt;"",ROUND(F119-G119,2),"")</f>
        <v/>
      </c>
      <c r="I119" s="8" t="str">
        <f>IF(F119&lt;&gt;"",IF(OR(H119&lt;=0,E119=""),0,MAX(0,'Summary'!$C$4-E119)),"")</f>
        <v/>
      </c>
      <c r="J119" s="3" t="str">
        <f>IF(F119&lt;&gt;"",IF(H119&lt;=0,"Paid",IF(I119=0,"Not due",IF(I119&lt;=30,"1-30 days",IF(I119&lt;=60,"31-60 days",IF(I119&lt;=90,"61-90 days","Over 90 days"))))),"")</f>
        <v/>
      </c>
      <c r="K119" s="9" t="str">
        <f>IF(F119&lt;&gt;"",ROUND(MAX(0,H119)*'Summary'!$C$5*I119,2),"")</f>
        <v/>
      </c>
    </row>
    <row r="120" spans="1:11" x14ac:dyDescent="0.25">
      <c r="A120" s="14"/>
      <c r="B120" s="14"/>
      <c r="C120" s="4"/>
      <c r="D120" s="15"/>
      <c r="E120" s="16" t="str">
        <f>IF(C120="","",C120+D120)</f>
        <v/>
      </c>
      <c r="F120" s="17"/>
      <c r="G120" s="17"/>
      <c r="H120" s="9" t="str">
        <f>IF(F120&lt;&gt;"",ROUND(F120-G120,2),"")</f>
        <v/>
      </c>
      <c r="I120" s="8" t="str">
        <f>IF(F120&lt;&gt;"",IF(OR(H120&lt;=0,E120=""),0,MAX(0,'Summary'!$C$4-E120)),"")</f>
        <v/>
      </c>
      <c r="J120" s="3" t="str">
        <f>IF(F120&lt;&gt;"",IF(H120&lt;=0,"Paid",IF(I120=0,"Not due",IF(I120&lt;=30,"1-30 days",IF(I120&lt;=60,"31-60 days",IF(I120&lt;=90,"61-90 days","Over 90 days"))))),"")</f>
        <v/>
      </c>
      <c r="K120" s="9" t="str">
        <f>IF(F120&lt;&gt;"",ROUND(MAX(0,H120)*'Summary'!$C$5*I120,2),"")</f>
        <v/>
      </c>
    </row>
    <row r="121" spans="1:11" x14ac:dyDescent="0.25">
      <c r="A121" s="14"/>
      <c r="B121" s="14"/>
      <c r="C121" s="4"/>
      <c r="D121" s="15"/>
      <c r="E121" s="16" t="str">
        <f>IF(C121="","",C121+D121)</f>
        <v/>
      </c>
      <c r="F121" s="17"/>
      <c r="G121" s="17"/>
      <c r="H121" s="9" t="str">
        <f>IF(F121&lt;&gt;"",ROUND(F121-G121,2),"")</f>
        <v/>
      </c>
      <c r="I121" s="8" t="str">
        <f>IF(F121&lt;&gt;"",IF(OR(H121&lt;=0,E121=""),0,MAX(0,'Summary'!$C$4-E121)),"")</f>
        <v/>
      </c>
      <c r="J121" s="3" t="str">
        <f>IF(F121&lt;&gt;"",IF(H121&lt;=0,"Paid",IF(I121=0,"Not due",IF(I121&lt;=30,"1-30 days",IF(I121&lt;=60,"31-60 days",IF(I121&lt;=90,"61-90 days","Over 90 days"))))),"")</f>
        <v/>
      </c>
      <c r="K121" s="9" t="str">
        <f>IF(F121&lt;&gt;"",ROUND(MAX(0,H121)*'Summary'!$C$5*I121,2),"")</f>
        <v/>
      </c>
    </row>
    <row r="122" spans="1:11" x14ac:dyDescent="0.25">
      <c r="A122" s="14"/>
      <c r="B122" s="14"/>
      <c r="C122" s="4"/>
      <c r="D122" s="15"/>
      <c r="E122" s="16" t="str">
        <f>IF(C122="","",C122+D122)</f>
        <v/>
      </c>
      <c r="F122" s="17"/>
      <c r="G122" s="17"/>
      <c r="H122" s="9" t="str">
        <f>IF(F122&lt;&gt;"",ROUND(F122-G122,2),"")</f>
        <v/>
      </c>
      <c r="I122" s="8" t="str">
        <f>IF(F122&lt;&gt;"",IF(OR(H122&lt;=0,E122=""),0,MAX(0,'Summary'!$C$4-E122)),"")</f>
        <v/>
      </c>
      <c r="J122" s="3" t="str">
        <f>IF(F122&lt;&gt;"",IF(H122&lt;=0,"Paid",IF(I122=0,"Not due",IF(I122&lt;=30,"1-30 days",IF(I122&lt;=60,"31-60 days",IF(I122&lt;=90,"61-90 days","Over 90 days"))))),"")</f>
        <v/>
      </c>
      <c r="K122" s="9" t="str">
        <f>IF(F122&lt;&gt;"",ROUND(MAX(0,H122)*'Summary'!$C$5*I122,2),"")</f>
        <v/>
      </c>
    </row>
    <row r="123" spans="1:11" x14ac:dyDescent="0.25">
      <c r="A123" s="14"/>
      <c r="B123" s="14"/>
      <c r="C123" s="4"/>
      <c r="D123" s="15"/>
      <c r="E123" s="16" t="str">
        <f>IF(C123="","",C123+D123)</f>
        <v/>
      </c>
      <c r="F123" s="17"/>
      <c r="G123" s="17"/>
      <c r="H123" s="9" t="str">
        <f>IF(F123&lt;&gt;"",ROUND(F123-G123,2),"")</f>
        <v/>
      </c>
      <c r="I123" s="8" t="str">
        <f>IF(F123&lt;&gt;"",IF(OR(H123&lt;=0,E123=""),0,MAX(0,'Summary'!$C$4-E123)),"")</f>
        <v/>
      </c>
      <c r="J123" s="3" t="str">
        <f>IF(F123&lt;&gt;"",IF(H123&lt;=0,"Paid",IF(I123=0,"Not due",IF(I123&lt;=30,"1-30 days",IF(I123&lt;=60,"31-60 days",IF(I123&lt;=90,"61-90 days","Over 90 days"))))),"")</f>
        <v/>
      </c>
      <c r="K123" s="9" t="str">
        <f>IF(F123&lt;&gt;"",ROUND(MAX(0,H123)*'Summary'!$C$5*I123,2),"")</f>
        <v/>
      </c>
    </row>
    <row r="124" spans="1:11" x14ac:dyDescent="0.25">
      <c r="A124" s="14"/>
      <c r="B124" s="14"/>
      <c r="C124" s="4"/>
      <c r="D124" s="15"/>
      <c r="E124" s="16" t="str">
        <f>IF(C124="","",C124+D124)</f>
        <v/>
      </c>
      <c r="F124" s="17"/>
      <c r="G124" s="17"/>
      <c r="H124" s="9" t="str">
        <f>IF(F124&lt;&gt;"",ROUND(F124-G124,2),"")</f>
        <v/>
      </c>
      <c r="I124" s="8" t="str">
        <f>IF(F124&lt;&gt;"",IF(OR(H124&lt;=0,E124=""),0,MAX(0,'Summary'!$C$4-E124)),"")</f>
        <v/>
      </c>
      <c r="J124" s="3" t="str">
        <f>IF(F124&lt;&gt;"",IF(H124&lt;=0,"Paid",IF(I124=0,"Not due",IF(I124&lt;=30,"1-30 days",IF(I124&lt;=60,"31-60 days",IF(I124&lt;=90,"61-90 days","Over 90 days"))))),"")</f>
        <v/>
      </c>
      <c r="K124" s="9" t="str">
        <f>IF(F124&lt;&gt;"",ROUND(MAX(0,H124)*'Summary'!$C$5*I124,2),"")</f>
        <v/>
      </c>
    </row>
    <row r="125" spans="1:11" x14ac:dyDescent="0.25">
      <c r="A125" s="14"/>
      <c r="B125" s="14"/>
      <c r="C125" s="4"/>
      <c r="D125" s="15"/>
      <c r="E125" s="16" t="str">
        <f>IF(C125="","",C125+D125)</f>
        <v/>
      </c>
      <c r="F125" s="17"/>
      <c r="G125" s="17"/>
      <c r="H125" s="9" t="str">
        <f>IF(F125&lt;&gt;"",ROUND(F125-G125,2),"")</f>
        <v/>
      </c>
      <c r="I125" s="8" t="str">
        <f>IF(F125&lt;&gt;"",IF(OR(H125&lt;=0,E125=""),0,MAX(0,'Summary'!$C$4-E125)),"")</f>
        <v/>
      </c>
      <c r="J125" s="3" t="str">
        <f>IF(F125&lt;&gt;"",IF(H125&lt;=0,"Paid",IF(I125=0,"Not due",IF(I125&lt;=30,"1-30 days",IF(I125&lt;=60,"31-60 days",IF(I125&lt;=90,"61-90 days","Over 90 days"))))),"")</f>
        <v/>
      </c>
      <c r="K125" s="9" t="str">
        <f>IF(F125&lt;&gt;"",ROUND(MAX(0,H125)*'Summary'!$C$5*I125,2),"")</f>
        <v/>
      </c>
    </row>
    <row r="126" spans="1:11" x14ac:dyDescent="0.25">
      <c r="A126" s="14"/>
      <c r="B126" s="14"/>
      <c r="C126" s="4"/>
      <c r="D126" s="15"/>
      <c r="E126" s="16" t="str">
        <f>IF(C126="","",C126+D126)</f>
        <v/>
      </c>
      <c r="F126" s="17"/>
      <c r="G126" s="17"/>
      <c r="H126" s="9" t="str">
        <f>IF(F126&lt;&gt;"",ROUND(F126-G126,2),"")</f>
        <v/>
      </c>
      <c r="I126" s="8" t="str">
        <f>IF(F126&lt;&gt;"",IF(OR(H126&lt;=0,E126=""),0,MAX(0,'Summary'!$C$4-E126)),"")</f>
        <v/>
      </c>
      <c r="J126" s="3" t="str">
        <f>IF(F126&lt;&gt;"",IF(H126&lt;=0,"Paid",IF(I126=0,"Not due",IF(I126&lt;=30,"1-30 days",IF(I126&lt;=60,"31-60 days",IF(I126&lt;=90,"61-90 days","Over 90 days"))))),"")</f>
        <v/>
      </c>
      <c r="K126" s="9" t="str">
        <f>IF(F126&lt;&gt;"",ROUND(MAX(0,H126)*'Summary'!$C$5*I126,2),"")</f>
        <v/>
      </c>
    </row>
    <row r="127" spans="1:11" x14ac:dyDescent="0.25">
      <c r="A127" s="14"/>
      <c r="B127" s="14"/>
      <c r="C127" s="4"/>
      <c r="D127" s="15"/>
      <c r="E127" s="16" t="str">
        <f>IF(C127="","",C127+D127)</f>
        <v/>
      </c>
      <c r="F127" s="17"/>
      <c r="G127" s="17"/>
      <c r="H127" s="9" t="str">
        <f>IF(F127&lt;&gt;"",ROUND(F127-G127,2),"")</f>
        <v/>
      </c>
      <c r="I127" s="8" t="str">
        <f>IF(F127&lt;&gt;"",IF(OR(H127&lt;=0,E127=""),0,MAX(0,'Summary'!$C$4-E127)),"")</f>
        <v/>
      </c>
      <c r="J127" s="3" t="str">
        <f>IF(F127&lt;&gt;"",IF(H127&lt;=0,"Paid",IF(I127=0,"Not due",IF(I127&lt;=30,"1-30 days",IF(I127&lt;=60,"31-60 days",IF(I127&lt;=90,"61-90 days","Over 90 days"))))),"")</f>
        <v/>
      </c>
      <c r="K127" s="9" t="str">
        <f>IF(F127&lt;&gt;"",ROUND(MAX(0,H127)*'Summary'!$C$5*I127,2),"")</f>
        <v/>
      </c>
    </row>
    <row r="128" spans="1:11" x14ac:dyDescent="0.25">
      <c r="A128" s="14"/>
      <c r="B128" s="14"/>
      <c r="C128" s="4"/>
      <c r="D128" s="15"/>
      <c r="E128" s="16" t="str">
        <f>IF(C128="","",C128+D128)</f>
        <v/>
      </c>
      <c r="F128" s="17"/>
      <c r="G128" s="17"/>
      <c r="H128" s="9" t="str">
        <f>IF(F128&lt;&gt;"",ROUND(F128-G128,2),"")</f>
        <v/>
      </c>
      <c r="I128" s="8" t="str">
        <f>IF(F128&lt;&gt;"",IF(OR(H128&lt;=0,E128=""),0,MAX(0,'Summary'!$C$4-E128)),"")</f>
        <v/>
      </c>
      <c r="J128" s="3" t="str">
        <f>IF(F128&lt;&gt;"",IF(H128&lt;=0,"Paid",IF(I128=0,"Not due",IF(I128&lt;=30,"1-30 days",IF(I128&lt;=60,"31-60 days",IF(I128&lt;=90,"61-90 days","Over 90 days"))))),"")</f>
        <v/>
      </c>
      <c r="K128" s="9" t="str">
        <f>IF(F128&lt;&gt;"",ROUND(MAX(0,H128)*'Summary'!$C$5*I128,2),"")</f>
        <v/>
      </c>
    </row>
    <row r="129" spans="1:11" x14ac:dyDescent="0.25">
      <c r="A129" s="14"/>
      <c r="B129" s="14"/>
      <c r="C129" s="4"/>
      <c r="D129" s="15"/>
      <c r="E129" s="16" t="str">
        <f>IF(C129="","",C129+D129)</f>
        <v/>
      </c>
      <c r="F129" s="17"/>
      <c r="G129" s="17"/>
      <c r="H129" s="9" t="str">
        <f>IF(F129&lt;&gt;"",ROUND(F129-G129,2),"")</f>
        <v/>
      </c>
      <c r="I129" s="8" t="str">
        <f>IF(F129&lt;&gt;"",IF(OR(H129&lt;=0,E129=""),0,MAX(0,'Summary'!$C$4-E129)),"")</f>
        <v/>
      </c>
      <c r="J129" s="3" t="str">
        <f>IF(F129&lt;&gt;"",IF(H129&lt;=0,"Paid",IF(I129=0,"Not due",IF(I129&lt;=30,"1-30 days",IF(I129&lt;=60,"31-60 days",IF(I129&lt;=90,"61-90 days","Over 90 days"))))),"")</f>
        <v/>
      </c>
      <c r="K129" s="9" t="str">
        <f>IF(F129&lt;&gt;"",ROUND(MAX(0,H129)*'Summary'!$C$5*I129,2),"")</f>
        <v/>
      </c>
    </row>
    <row r="130" spans="1:11" x14ac:dyDescent="0.25">
      <c r="A130" s="14"/>
      <c r="B130" s="14"/>
      <c r="C130" s="4"/>
      <c r="D130" s="15"/>
      <c r="E130" s="16" t="str">
        <f>IF(C130="","",C130+D130)</f>
        <v/>
      </c>
      <c r="F130" s="17"/>
      <c r="G130" s="17"/>
      <c r="H130" s="9" t="str">
        <f>IF(F130&lt;&gt;"",ROUND(F130-G130,2),"")</f>
        <v/>
      </c>
      <c r="I130" s="8" t="str">
        <f>IF(F130&lt;&gt;"",IF(OR(H130&lt;=0,E130=""),0,MAX(0,'Summary'!$C$4-E130)),"")</f>
        <v/>
      </c>
      <c r="J130" s="3" t="str">
        <f>IF(F130&lt;&gt;"",IF(H130&lt;=0,"Paid",IF(I130=0,"Not due",IF(I130&lt;=30,"1-30 days",IF(I130&lt;=60,"31-60 days",IF(I130&lt;=90,"61-90 days","Over 90 days"))))),"")</f>
        <v/>
      </c>
      <c r="K130" s="9" t="str">
        <f>IF(F130&lt;&gt;"",ROUND(MAX(0,H130)*'Summary'!$C$5*I130,2),"")</f>
        <v/>
      </c>
    </row>
    <row r="131" spans="1:11" x14ac:dyDescent="0.25">
      <c r="A131" s="14"/>
      <c r="B131" s="14"/>
      <c r="C131" s="4"/>
      <c r="D131" s="15"/>
      <c r="E131" s="16" t="str">
        <f>IF(C131="","",C131+D131)</f>
        <v/>
      </c>
      <c r="F131" s="17"/>
      <c r="G131" s="17"/>
      <c r="H131" s="9" t="str">
        <f>IF(F131&lt;&gt;"",ROUND(F131-G131,2),"")</f>
        <v/>
      </c>
      <c r="I131" s="8" t="str">
        <f>IF(F131&lt;&gt;"",IF(OR(H131&lt;=0,E131=""),0,MAX(0,'Summary'!$C$4-E131)),"")</f>
        <v/>
      </c>
      <c r="J131" s="3" t="str">
        <f>IF(F131&lt;&gt;"",IF(H131&lt;=0,"Paid",IF(I131=0,"Not due",IF(I131&lt;=30,"1-30 days",IF(I131&lt;=60,"31-60 days",IF(I131&lt;=90,"61-90 days","Over 90 days"))))),"")</f>
        <v/>
      </c>
      <c r="K131" s="9" t="str">
        <f>IF(F131&lt;&gt;"",ROUND(MAX(0,H131)*'Summary'!$C$5*I131,2),"")</f>
        <v/>
      </c>
    </row>
    <row r="132" spans="1:11" x14ac:dyDescent="0.25">
      <c r="A132" s="14"/>
      <c r="B132" s="14"/>
      <c r="C132" s="4"/>
      <c r="D132" s="15"/>
      <c r="E132" s="16" t="str">
        <f>IF(C132="","",C132+D132)</f>
        <v/>
      </c>
      <c r="F132" s="17"/>
      <c r="G132" s="17"/>
      <c r="H132" s="9" t="str">
        <f>IF(F132&lt;&gt;"",ROUND(F132-G132,2),"")</f>
        <v/>
      </c>
      <c r="I132" s="8" t="str">
        <f>IF(F132&lt;&gt;"",IF(OR(H132&lt;=0,E132=""),0,MAX(0,'Summary'!$C$4-E132)),"")</f>
        <v/>
      </c>
      <c r="J132" s="3" t="str">
        <f>IF(F132&lt;&gt;"",IF(H132&lt;=0,"Paid",IF(I132=0,"Not due",IF(I132&lt;=30,"1-30 days",IF(I132&lt;=60,"31-60 days",IF(I132&lt;=90,"61-90 days","Over 90 days"))))),"")</f>
        <v/>
      </c>
      <c r="K132" s="9" t="str">
        <f>IF(F132&lt;&gt;"",ROUND(MAX(0,H132)*'Summary'!$C$5*I132,2),"")</f>
        <v/>
      </c>
    </row>
    <row r="133" spans="1:11" x14ac:dyDescent="0.25">
      <c r="A133" s="14"/>
      <c r="B133" s="14"/>
      <c r="C133" s="4"/>
      <c r="D133" s="15"/>
      <c r="E133" s="16" t="str">
        <f>IF(C133="","",C133+D133)</f>
        <v/>
      </c>
      <c r="F133" s="17"/>
      <c r="G133" s="17"/>
      <c r="H133" s="9" t="str">
        <f>IF(F133&lt;&gt;"",ROUND(F133-G133,2),"")</f>
        <v/>
      </c>
      <c r="I133" s="8" t="str">
        <f>IF(F133&lt;&gt;"",IF(OR(H133&lt;=0,E133=""),0,MAX(0,'Summary'!$C$4-E133)),"")</f>
        <v/>
      </c>
      <c r="J133" s="3" t="str">
        <f>IF(F133&lt;&gt;"",IF(H133&lt;=0,"Paid",IF(I133=0,"Not due",IF(I133&lt;=30,"1-30 days",IF(I133&lt;=60,"31-60 days",IF(I133&lt;=90,"61-90 days","Over 90 days"))))),"")</f>
        <v/>
      </c>
      <c r="K133" s="9" t="str">
        <f>IF(F133&lt;&gt;"",ROUND(MAX(0,H133)*'Summary'!$C$5*I133,2),"")</f>
        <v/>
      </c>
    </row>
    <row r="134" spans="1:11" x14ac:dyDescent="0.25">
      <c r="A134" s="14"/>
      <c r="B134" s="14"/>
      <c r="C134" s="4"/>
      <c r="D134" s="15"/>
      <c r="E134" s="16" t="str">
        <f>IF(C134="","",C134+D134)</f>
        <v/>
      </c>
      <c r="F134" s="17"/>
      <c r="G134" s="17"/>
      <c r="H134" s="9" t="str">
        <f>IF(F134&lt;&gt;"",ROUND(F134-G134,2),"")</f>
        <v/>
      </c>
      <c r="I134" s="8" t="str">
        <f>IF(F134&lt;&gt;"",IF(OR(H134&lt;=0,E134=""),0,MAX(0,'Summary'!$C$4-E134)),"")</f>
        <v/>
      </c>
      <c r="J134" s="3" t="str">
        <f>IF(F134&lt;&gt;"",IF(H134&lt;=0,"Paid",IF(I134=0,"Not due",IF(I134&lt;=30,"1-30 days",IF(I134&lt;=60,"31-60 days",IF(I134&lt;=90,"61-90 days","Over 90 days"))))),"")</f>
        <v/>
      </c>
      <c r="K134" s="9" t="str">
        <f>IF(F134&lt;&gt;"",ROUND(MAX(0,H134)*'Summary'!$C$5*I134,2),"")</f>
        <v/>
      </c>
    </row>
    <row r="135" spans="1:11" x14ac:dyDescent="0.25">
      <c r="A135" s="14"/>
      <c r="B135" s="14"/>
      <c r="C135" s="4"/>
      <c r="D135" s="15"/>
      <c r="E135" s="16" t="str">
        <f>IF(C135="","",C135+D135)</f>
        <v/>
      </c>
      <c r="F135" s="17"/>
      <c r="G135" s="17"/>
      <c r="H135" s="9" t="str">
        <f>IF(F135&lt;&gt;"",ROUND(F135-G135,2),"")</f>
        <v/>
      </c>
      <c r="I135" s="8" t="str">
        <f>IF(F135&lt;&gt;"",IF(OR(H135&lt;=0,E135=""),0,MAX(0,'Summary'!$C$4-E135)),"")</f>
        <v/>
      </c>
      <c r="J135" s="3" t="str">
        <f>IF(F135&lt;&gt;"",IF(H135&lt;=0,"Paid",IF(I135=0,"Not due",IF(I135&lt;=30,"1-30 days",IF(I135&lt;=60,"31-60 days",IF(I135&lt;=90,"61-90 days","Over 90 days"))))),"")</f>
        <v/>
      </c>
      <c r="K135" s="9" t="str">
        <f>IF(F135&lt;&gt;"",ROUND(MAX(0,H135)*'Summary'!$C$5*I135,2),"")</f>
        <v/>
      </c>
    </row>
    <row r="136" spans="1:11" x14ac:dyDescent="0.25">
      <c r="A136" s="14"/>
      <c r="B136" s="14"/>
      <c r="C136" s="4"/>
      <c r="D136" s="15"/>
      <c r="E136" s="16" t="str">
        <f>IF(C136="","",C136+D136)</f>
        <v/>
      </c>
      <c r="F136" s="17"/>
      <c r="G136" s="17"/>
      <c r="H136" s="9" t="str">
        <f>IF(F136&lt;&gt;"",ROUND(F136-G136,2),"")</f>
        <v/>
      </c>
      <c r="I136" s="8" t="str">
        <f>IF(F136&lt;&gt;"",IF(OR(H136&lt;=0,E136=""),0,MAX(0,'Summary'!$C$4-E136)),"")</f>
        <v/>
      </c>
      <c r="J136" s="3" t="str">
        <f>IF(F136&lt;&gt;"",IF(H136&lt;=0,"Paid",IF(I136=0,"Not due",IF(I136&lt;=30,"1-30 days",IF(I136&lt;=60,"31-60 days",IF(I136&lt;=90,"61-90 days","Over 90 days"))))),"")</f>
        <v/>
      </c>
      <c r="K136" s="9" t="str">
        <f>IF(F136&lt;&gt;"",ROUND(MAX(0,H136)*'Summary'!$C$5*I136,2),"")</f>
        <v/>
      </c>
    </row>
    <row r="137" spans="1:11" x14ac:dyDescent="0.25">
      <c r="A137" s="14"/>
      <c r="B137" s="14"/>
      <c r="C137" s="4"/>
      <c r="D137" s="15"/>
      <c r="E137" s="16" t="str">
        <f>IF(C137="","",C137+D137)</f>
        <v/>
      </c>
      <c r="F137" s="17"/>
      <c r="G137" s="17"/>
      <c r="H137" s="9" t="str">
        <f>IF(F137&lt;&gt;"",ROUND(F137-G137,2),"")</f>
        <v/>
      </c>
      <c r="I137" s="8" t="str">
        <f>IF(F137&lt;&gt;"",IF(OR(H137&lt;=0,E137=""),0,MAX(0,'Summary'!$C$4-E137)),"")</f>
        <v/>
      </c>
      <c r="J137" s="3" t="str">
        <f>IF(F137&lt;&gt;"",IF(H137&lt;=0,"Paid",IF(I137=0,"Not due",IF(I137&lt;=30,"1-30 days",IF(I137&lt;=60,"31-60 days",IF(I137&lt;=90,"61-90 days","Over 90 days"))))),"")</f>
        <v/>
      </c>
      <c r="K137" s="9" t="str">
        <f>IF(F137&lt;&gt;"",ROUND(MAX(0,H137)*'Summary'!$C$5*I137,2),"")</f>
        <v/>
      </c>
    </row>
    <row r="138" spans="1:11" x14ac:dyDescent="0.25">
      <c r="A138" s="14"/>
      <c r="B138" s="14"/>
      <c r="C138" s="4"/>
      <c r="D138" s="15"/>
      <c r="E138" s="16" t="str">
        <f>IF(C138="","",C138+D138)</f>
        <v/>
      </c>
      <c r="F138" s="17"/>
      <c r="G138" s="17"/>
      <c r="H138" s="9" t="str">
        <f>IF(F138&lt;&gt;"",ROUND(F138-G138,2),"")</f>
        <v/>
      </c>
      <c r="I138" s="8" t="str">
        <f>IF(F138&lt;&gt;"",IF(OR(H138&lt;=0,E138=""),0,MAX(0,'Summary'!$C$4-E138)),"")</f>
        <v/>
      </c>
      <c r="J138" s="3" t="str">
        <f>IF(F138&lt;&gt;"",IF(H138&lt;=0,"Paid",IF(I138=0,"Not due",IF(I138&lt;=30,"1-30 days",IF(I138&lt;=60,"31-60 days",IF(I138&lt;=90,"61-90 days","Over 90 days"))))),"")</f>
        <v/>
      </c>
      <c r="K138" s="9" t="str">
        <f>IF(F138&lt;&gt;"",ROUND(MAX(0,H138)*'Summary'!$C$5*I138,2),"")</f>
        <v/>
      </c>
    </row>
    <row r="139" spans="1:11" x14ac:dyDescent="0.25">
      <c r="A139" s="14"/>
      <c r="B139" s="14"/>
      <c r="C139" s="4"/>
      <c r="D139" s="15"/>
      <c r="E139" s="16" t="str">
        <f>IF(C139="","",C139+D139)</f>
        <v/>
      </c>
      <c r="F139" s="17"/>
      <c r="G139" s="17"/>
      <c r="H139" s="9" t="str">
        <f>IF(F139&lt;&gt;"",ROUND(F139-G139,2),"")</f>
        <v/>
      </c>
      <c r="I139" s="8" t="str">
        <f>IF(F139&lt;&gt;"",IF(OR(H139&lt;=0,E139=""),0,MAX(0,'Summary'!$C$4-E139)),"")</f>
        <v/>
      </c>
      <c r="J139" s="3" t="str">
        <f>IF(F139&lt;&gt;"",IF(H139&lt;=0,"Paid",IF(I139=0,"Not due",IF(I139&lt;=30,"1-30 days",IF(I139&lt;=60,"31-60 days",IF(I139&lt;=90,"61-90 days","Over 90 days"))))),"")</f>
        <v/>
      </c>
      <c r="K139" s="9" t="str">
        <f>IF(F139&lt;&gt;"",ROUND(MAX(0,H139)*'Summary'!$C$5*I139,2),"")</f>
        <v/>
      </c>
    </row>
    <row r="140" spans="1:11" x14ac:dyDescent="0.25">
      <c r="A140" s="14"/>
      <c r="B140" s="14"/>
      <c r="C140" s="4"/>
      <c r="D140" s="15"/>
      <c r="E140" s="16" t="str">
        <f>IF(C140="","",C140+D140)</f>
        <v/>
      </c>
      <c r="F140" s="17"/>
      <c r="G140" s="17"/>
      <c r="H140" s="9" t="str">
        <f>IF(F140&lt;&gt;"",ROUND(F140-G140,2),"")</f>
        <v/>
      </c>
      <c r="I140" s="8" t="str">
        <f>IF(F140&lt;&gt;"",IF(OR(H140&lt;=0,E140=""),0,MAX(0,'Summary'!$C$4-E140)),"")</f>
        <v/>
      </c>
      <c r="J140" s="3" t="str">
        <f>IF(F140&lt;&gt;"",IF(H140&lt;=0,"Paid",IF(I140=0,"Not due",IF(I140&lt;=30,"1-30 days",IF(I140&lt;=60,"31-60 days",IF(I140&lt;=90,"61-90 days","Over 90 days"))))),"")</f>
        <v/>
      </c>
      <c r="K140" s="9" t="str">
        <f>IF(F140&lt;&gt;"",ROUND(MAX(0,H140)*'Summary'!$C$5*I140,2),"")</f>
        <v/>
      </c>
    </row>
    <row r="141" spans="1:11" x14ac:dyDescent="0.25">
      <c r="A141" s="14"/>
      <c r="B141" s="14"/>
      <c r="C141" s="4"/>
      <c r="D141" s="15"/>
      <c r="E141" s="16" t="str">
        <f>IF(C141="","",C141+D141)</f>
        <v/>
      </c>
      <c r="F141" s="17"/>
      <c r="G141" s="17"/>
      <c r="H141" s="9" t="str">
        <f>IF(F141&lt;&gt;"",ROUND(F141-G141,2),"")</f>
        <v/>
      </c>
      <c r="I141" s="8" t="str">
        <f>IF(F141&lt;&gt;"",IF(OR(H141&lt;=0,E141=""),0,MAX(0,'Summary'!$C$4-E141)),"")</f>
        <v/>
      </c>
      <c r="J141" s="3" t="str">
        <f>IF(F141&lt;&gt;"",IF(H141&lt;=0,"Paid",IF(I141=0,"Not due",IF(I141&lt;=30,"1-30 days",IF(I141&lt;=60,"31-60 days",IF(I141&lt;=90,"61-90 days","Over 90 days"))))),"")</f>
        <v/>
      </c>
      <c r="K141" s="9" t="str">
        <f>IF(F141&lt;&gt;"",ROUND(MAX(0,H141)*'Summary'!$C$5*I141,2),"")</f>
        <v/>
      </c>
    </row>
    <row r="142" spans="1:11" x14ac:dyDescent="0.25">
      <c r="A142" s="14"/>
      <c r="B142" s="14"/>
      <c r="C142" s="4"/>
      <c r="D142" s="15"/>
      <c r="E142" s="16" t="str">
        <f>IF(C142="","",C142+D142)</f>
        <v/>
      </c>
      <c r="F142" s="17"/>
      <c r="G142" s="17"/>
      <c r="H142" s="9" t="str">
        <f>IF(F142&lt;&gt;"",ROUND(F142-G142,2),"")</f>
        <v/>
      </c>
      <c r="I142" s="8" t="str">
        <f>IF(F142&lt;&gt;"",IF(OR(H142&lt;=0,E142=""),0,MAX(0,'Summary'!$C$4-E142)),"")</f>
        <v/>
      </c>
      <c r="J142" s="3" t="str">
        <f>IF(F142&lt;&gt;"",IF(H142&lt;=0,"Paid",IF(I142=0,"Not due",IF(I142&lt;=30,"1-30 days",IF(I142&lt;=60,"31-60 days",IF(I142&lt;=90,"61-90 days","Over 90 days"))))),"")</f>
        <v/>
      </c>
      <c r="K142" s="9" t="str">
        <f>IF(F142&lt;&gt;"",ROUND(MAX(0,H142)*'Summary'!$C$5*I142,2),"")</f>
        <v/>
      </c>
    </row>
    <row r="143" spans="1:11" x14ac:dyDescent="0.25">
      <c r="A143" s="14"/>
      <c r="B143" s="14"/>
      <c r="C143" s="4"/>
      <c r="D143" s="15"/>
      <c r="E143" s="16" t="str">
        <f>IF(C143="","",C143+D143)</f>
        <v/>
      </c>
      <c r="F143" s="17"/>
      <c r="G143" s="17"/>
      <c r="H143" s="9" t="str">
        <f>IF(F143&lt;&gt;"",ROUND(F143-G143,2),"")</f>
        <v/>
      </c>
      <c r="I143" s="8" t="str">
        <f>IF(F143&lt;&gt;"",IF(OR(H143&lt;=0,E143=""),0,MAX(0,'Summary'!$C$4-E143)),"")</f>
        <v/>
      </c>
      <c r="J143" s="3" t="str">
        <f>IF(F143&lt;&gt;"",IF(H143&lt;=0,"Paid",IF(I143=0,"Not due",IF(I143&lt;=30,"1-30 days",IF(I143&lt;=60,"31-60 days",IF(I143&lt;=90,"61-90 days","Over 90 days"))))),"")</f>
        <v/>
      </c>
      <c r="K143" s="9" t="str">
        <f>IF(F143&lt;&gt;"",ROUND(MAX(0,H143)*'Summary'!$C$5*I143,2),"")</f>
        <v/>
      </c>
    </row>
    <row r="144" spans="1:11" x14ac:dyDescent="0.25">
      <c r="A144" s="14"/>
      <c r="B144" s="14"/>
      <c r="C144" s="4"/>
      <c r="D144" s="15"/>
      <c r="E144" s="16" t="str">
        <f>IF(C144="","",C144+D144)</f>
        <v/>
      </c>
      <c r="F144" s="17"/>
      <c r="G144" s="17"/>
      <c r="H144" s="9" t="str">
        <f>IF(F144&lt;&gt;"",ROUND(F144-G144,2),"")</f>
        <v/>
      </c>
      <c r="I144" s="8" t="str">
        <f>IF(F144&lt;&gt;"",IF(OR(H144&lt;=0,E144=""),0,MAX(0,'Summary'!$C$4-E144)),"")</f>
        <v/>
      </c>
      <c r="J144" s="3" t="str">
        <f>IF(F144&lt;&gt;"",IF(H144&lt;=0,"Paid",IF(I144=0,"Not due",IF(I144&lt;=30,"1-30 days",IF(I144&lt;=60,"31-60 days",IF(I144&lt;=90,"61-90 days","Over 90 days"))))),"")</f>
        <v/>
      </c>
      <c r="K144" s="9" t="str">
        <f>IF(F144&lt;&gt;"",ROUND(MAX(0,H144)*'Summary'!$C$5*I144,2),"")</f>
        <v/>
      </c>
    </row>
    <row r="145" spans="1:11" x14ac:dyDescent="0.25">
      <c r="A145" s="14"/>
      <c r="B145" s="14"/>
      <c r="C145" s="4"/>
      <c r="D145" s="15"/>
      <c r="E145" s="16" t="str">
        <f>IF(C145="","",C145+D145)</f>
        <v/>
      </c>
      <c r="F145" s="17"/>
      <c r="G145" s="17"/>
      <c r="H145" s="9" t="str">
        <f>IF(F145&lt;&gt;"",ROUND(F145-G145,2),"")</f>
        <v/>
      </c>
      <c r="I145" s="8" t="str">
        <f>IF(F145&lt;&gt;"",IF(OR(H145&lt;=0,E145=""),0,MAX(0,'Summary'!$C$4-E145)),"")</f>
        <v/>
      </c>
      <c r="J145" s="3" t="str">
        <f>IF(F145&lt;&gt;"",IF(H145&lt;=0,"Paid",IF(I145=0,"Not due",IF(I145&lt;=30,"1-30 days",IF(I145&lt;=60,"31-60 days",IF(I145&lt;=90,"61-90 days","Over 90 days"))))),"")</f>
        <v/>
      </c>
      <c r="K145" s="9" t="str">
        <f>IF(F145&lt;&gt;"",ROUND(MAX(0,H145)*'Summary'!$C$5*I145,2),"")</f>
        <v/>
      </c>
    </row>
    <row r="146" spans="1:11" x14ac:dyDescent="0.25">
      <c r="A146" s="14"/>
      <c r="B146" s="14"/>
      <c r="C146" s="4"/>
      <c r="D146" s="15"/>
      <c r="E146" s="16" t="str">
        <f>IF(C146="","",C146+D146)</f>
        <v/>
      </c>
      <c r="F146" s="17"/>
      <c r="G146" s="17"/>
      <c r="H146" s="9" t="str">
        <f>IF(F146&lt;&gt;"",ROUND(F146-G146,2),"")</f>
        <v/>
      </c>
      <c r="I146" s="8" t="str">
        <f>IF(F146&lt;&gt;"",IF(OR(H146&lt;=0,E146=""),0,MAX(0,'Summary'!$C$4-E146)),"")</f>
        <v/>
      </c>
      <c r="J146" s="3" t="str">
        <f>IF(F146&lt;&gt;"",IF(H146&lt;=0,"Paid",IF(I146=0,"Not due",IF(I146&lt;=30,"1-30 days",IF(I146&lt;=60,"31-60 days",IF(I146&lt;=90,"61-90 days","Over 90 days"))))),"")</f>
        <v/>
      </c>
      <c r="K146" s="9" t="str">
        <f>IF(F146&lt;&gt;"",ROUND(MAX(0,H146)*'Summary'!$C$5*I146,2),"")</f>
        <v/>
      </c>
    </row>
    <row r="147" spans="1:11" x14ac:dyDescent="0.25">
      <c r="A147" s="14"/>
      <c r="B147" s="14"/>
      <c r="C147" s="4"/>
      <c r="D147" s="15"/>
      <c r="E147" s="16" t="str">
        <f>IF(C147="","",C147+D147)</f>
        <v/>
      </c>
      <c r="F147" s="17"/>
      <c r="G147" s="17"/>
      <c r="H147" s="9" t="str">
        <f>IF(F147&lt;&gt;"",ROUND(F147-G147,2),"")</f>
        <v/>
      </c>
      <c r="I147" s="8" t="str">
        <f>IF(F147&lt;&gt;"",IF(OR(H147&lt;=0,E147=""),0,MAX(0,'Summary'!$C$4-E147)),"")</f>
        <v/>
      </c>
      <c r="J147" s="3" t="str">
        <f>IF(F147&lt;&gt;"",IF(H147&lt;=0,"Paid",IF(I147=0,"Not due",IF(I147&lt;=30,"1-30 days",IF(I147&lt;=60,"31-60 days",IF(I147&lt;=90,"61-90 days","Over 90 days"))))),"")</f>
        <v/>
      </c>
      <c r="K147" s="9" t="str">
        <f>IF(F147&lt;&gt;"",ROUND(MAX(0,H147)*'Summary'!$C$5*I147,2),"")</f>
        <v/>
      </c>
    </row>
    <row r="148" spans="1:11" x14ac:dyDescent="0.25">
      <c r="A148" s="14"/>
      <c r="B148" s="14"/>
      <c r="C148" s="4"/>
      <c r="D148" s="15"/>
      <c r="E148" s="16" t="str">
        <f>IF(C148="","",C148+D148)</f>
        <v/>
      </c>
      <c r="F148" s="17"/>
      <c r="G148" s="17"/>
      <c r="H148" s="9" t="str">
        <f>IF(F148&lt;&gt;"",ROUND(F148-G148,2),"")</f>
        <v/>
      </c>
      <c r="I148" s="8" t="str">
        <f>IF(F148&lt;&gt;"",IF(OR(H148&lt;=0,E148=""),0,MAX(0,'Summary'!$C$4-E148)),"")</f>
        <v/>
      </c>
      <c r="J148" s="3" t="str">
        <f>IF(F148&lt;&gt;"",IF(H148&lt;=0,"Paid",IF(I148=0,"Not due",IF(I148&lt;=30,"1-30 days",IF(I148&lt;=60,"31-60 days",IF(I148&lt;=90,"61-90 days","Over 90 days"))))),"")</f>
        <v/>
      </c>
      <c r="K148" s="9" t="str">
        <f>IF(F148&lt;&gt;"",ROUND(MAX(0,H148)*'Summary'!$C$5*I148,2),"")</f>
        <v/>
      </c>
    </row>
    <row r="149" spans="1:11" x14ac:dyDescent="0.25">
      <c r="A149" s="14"/>
      <c r="B149" s="14"/>
      <c r="C149" s="4"/>
      <c r="D149" s="15"/>
      <c r="E149" s="16" t="str">
        <f>IF(C149="","",C149+D149)</f>
        <v/>
      </c>
      <c r="F149" s="17"/>
      <c r="G149" s="17"/>
      <c r="H149" s="9" t="str">
        <f>IF(F149&lt;&gt;"",ROUND(F149-G149,2),"")</f>
        <v/>
      </c>
      <c r="I149" s="8" t="str">
        <f>IF(F149&lt;&gt;"",IF(OR(H149&lt;=0,E149=""),0,MAX(0,'Summary'!$C$4-E149)),"")</f>
        <v/>
      </c>
      <c r="J149" s="3" t="str">
        <f>IF(F149&lt;&gt;"",IF(H149&lt;=0,"Paid",IF(I149=0,"Not due",IF(I149&lt;=30,"1-30 days",IF(I149&lt;=60,"31-60 days",IF(I149&lt;=90,"61-90 days","Over 90 days"))))),"")</f>
        <v/>
      </c>
      <c r="K149" s="9" t="str">
        <f>IF(F149&lt;&gt;"",ROUND(MAX(0,H149)*'Summary'!$C$5*I149,2),"")</f>
        <v/>
      </c>
    </row>
    <row r="150" spans="1:11" x14ac:dyDescent="0.25">
      <c r="A150" s="14"/>
      <c r="B150" s="14"/>
      <c r="C150" s="4"/>
      <c r="D150" s="15"/>
      <c r="E150" s="16" t="str">
        <f>IF(C150="","",C150+D150)</f>
        <v/>
      </c>
      <c r="F150" s="17"/>
      <c r="G150" s="17"/>
      <c r="H150" s="9" t="str">
        <f>IF(F150&lt;&gt;"",ROUND(F150-G150,2),"")</f>
        <v/>
      </c>
      <c r="I150" s="8" t="str">
        <f>IF(F150&lt;&gt;"",IF(OR(H150&lt;=0,E150=""),0,MAX(0,'Summary'!$C$4-E150)),"")</f>
        <v/>
      </c>
      <c r="J150" s="3" t="str">
        <f>IF(F150&lt;&gt;"",IF(H150&lt;=0,"Paid",IF(I150=0,"Not due",IF(I150&lt;=30,"1-30 days",IF(I150&lt;=60,"31-60 days",IF(I150&lt;=90,"61-90 days","Over 90 days"))))),"")</f>
        <v/>
      </c>
      <c r="K150" s="9" t="str">
        <f>IF(F150&lt;&gt;"",ROUND(MAX(0,H150)*'Summary'!$C$5*I150,2),"")</f>
        <v/>
      </c>
    </row>
    <row r="151" spans="1:11" x14ac:dyDescent="0.25">
      <c r="A151" s="14"/>
      <c r="B151" s="14"/>
      <c r="C151" s="4"/>
      <c r="D151" s="15"/>
      <c r="E151" s="16" t="str">
        <f>IF(C151="","",C151+D151)</f>
        <v/>
      </c>
      <c r="F151" s="17"/>
      <c r="G151" s="17"/>
      <c r="H151" s="9" t="str">
        <f>IF(F151&lt;&gt;"",ROUND(F151-G151,2),"")</f>
        <v/>
      </c>
      <c r="I151" s="8" t="str">
        <f>IF(F151&lt;&gt;"",IF(OR(H151&lt;=0,E151=""),0,MAX(0,'Summary'!$C$4-E151)),"")</f>
        <v/>
      </c>
      <c r="J151" s="3" t="str">
        <f>IF(F151&lt;&gt;"",IF(H151&lt;=0,"Paid",IF(I151=0,"Not due",IF(I151&lt;=30,"1-30 days",IF(I151&lt;=60,"31-60 days",IF(I151&lt;=90,"61-90 days","Over 90 days"))))),"")</f>
        <v/>
      </c>
      <c r="K151" s="9" t="str">
        <f>IF(F151&lt;&gt;"",ROUND(MAX(0,H151)*'Summary'!$C$5*I151,2),"")</f>
        <v/>
      </c>
    </row>
    <row r="152" spans="1:11" x14ac:dyDescent="0.25">
      <c r="A152" s="14"/>
      <c r="B152" s="14"/>
      <c r="C152" s="4"/>
      <c r="D152" s="15"/>
      <c r="E152" s="16" t="str">
        <f>IF(C152="","",C152+D152)</f>
        <v/>
      </c>
      <c r="F152" s="17"/>
      <c r="G152" s="17"/>
      <c r="H152" s="9" t="str">
        <f>IF(F152&lt;&gt;"",ROUND(F152-G152,2),"")</f>
        <v/>
      </c>
      <c r="I152" s="8" t="str">
        <f>IF(F152&lt;&gt;"",IF(OR(H152&lt;=0,E152=""),0,MAX(0,'Summary'!$C$4-E152)),"")</f>
        <v/>
      </c>
      <c r="J152" s="3" t="str">
        <f>IF(F152&lt;&gt;"",IF(H152&lt;=0,"Paid",IF(I152=0,"Not due",IF(I152&lt;=30,"1-30 days",IF(I152&lt;=60,"31-60 days",IF(I152&lt;=90,"61-90 days","Over 90 days"))))),"")</f>
        <v/>
      </c>
      <c r="K152" s="9" t="str">
        <f>IF(F152&lt;&gt;"",ROUND(MAX(0,H152)*'Summary'!$C$5*I152,2),"")</f>
        <v/>
      </c>
    </row>
    <row r="153" spans="1:11" x14ac:dyDescent="0.25">
      <c r="A153" s="14"/>
      <c r="B153" s="14"/>
      <c r="C153" s="4"/>
      <c r="D153" s="15"/>
      <c r="E153" s="16" t="str">
        <f>IF(C153="","",C153+D153)</f>
        <v/>
      </c>
      <c r="F153" s="17"/>
      <c r="G153" s="17"/>
      <c r="H153" s="9" t="str">
        <f>IF(F153&lt;&gt;"",ROUND(F153-G153,2),"")</f>
        <v/>
      </c>
      <c r="I153" s="8" t="str">
        <f>IF(F153&lt;&gt;"",IF(OR(H153&lt;=0,E153=""),0,MAX(0,'Summary'!$C$4-E153)),"")</f>
        <v/>
      </c>
      <c r="J153" s="3" t="str">
        <f>IF(F153&lt;&gt;"",IF(H153&lt;=0,"Paid",IF(I153=0,"Not due",IF(I153&lt;=30,"1-30 days",IF(I153&lt;=60,"31-60 days",IF(I153&lt;=90,"61-90 days","Over 90 days"))))),"")</f>
        <v/>
      </c>
      <c r="K153" s="9" t="str">
        <f>IF(F153&lt;&gt;"",ROUND(MAX(0,H153)*'Summary'!$C$5*I153,2),"")</f>
        <v/>
      </c>
    </row>
    <row r="154" spans="1:11" x14ac:dyDescent="0.25">
      <c r="A154" s="14"/>
      <c r="B154" s="14"/>
      <c r="C154" s="4"/>
      <c r="D154" s="15"/>
      <c r="E154" s="16" t="str">
        <f>IF(C154="","",C154+D154)</f>
        <v/>
      </c>
      <c r="F154" s="17"/>
      <c r="G154" s="17"/>
      <c r="H154" s="9" t="str">
        <f>IF(F154&lt;&gt;"",ROUND(F154-G154,2),"")</f>
        <v/>
      </c>
      <c r="I154" s="8" t="str">
        <f>IF(F154&lt;&gt;"",IF(OR(H154&lt;=0,E154=""),0,MAX(0,'Summary'!$C$4-E154)),"")</f>
        <v/>
      </c>
      <c r="J154" s="3" t="str">
        <f>IF(F154&lt;&gt;"",IF(H154&lt;=0,"Paid",IF(I154=0,"Not due",IF(I154&lt;=30,"1-30 days",IF(I154&lt;=60,"31-60 days",IF(I154&lt;=90,"61-90 days","Over 90 days"))))),"")</f>
        <v/>
      </c>
      <c r="K154" s="9" t="str">
        <f>IF(F154&lt;&gt;"",ROUND(MAX(0,H154)*'Summary'!$C$5*I154,2),"")</f>
        <v/>
      </c>
    </row>
    <row r="155" spans="1:11" x14ac:dyDescent="0.25">
      <c r="A155" s="14"/>
      <c r="B155" s="14"/>
      <c r="C155" s="4"/>
      <c r="D155" s="15"/>
      <c r="E155" s="16" t="str">
        <f>IF(C155="","",C155+D155)</f>
        <v/>
      </c>
      <c r="F155" s="17"/>
      <c r="G155" s="17"/>
      <c r="H155" s="9" t="str">
        <f>IF(F155&lt;&gt;"",ROUND(F155-G155,2),"")</f>
        <v/>
      </c>
      <c r="I155" s="8" t="str">
        <f>IF(F155&lt;&gt;"",IF(OR(H155&lt;=0,E155=""),0,MAX(0,'Summary'!$C$4-E155)),"")</f>
        <v/>
      </c>
      <c r="J155" s="3" t="str">
        <f>IF(F155&lt;&gt;"",IF(H155&lt;=0,"Paid",IF(I155=0,"Not due",IF(I155&lt;=30,"1-30 days",IF(I155&lt;=60,"31-60 days",IF(I155&lt;=90,"61-90 days","Over 90 days"))))),"")</f>
        <v/>
      </c>
      <c r="K155" s="9" t="str">
        <f>IF(F155&lt;&gt;"",ROUND(MAX(0,H155)*'Summary'!$C$5*I155,2),"")</f>
        <v/>
      </c>
    </row>
    <row r="156" spans="1:11" x14ac:dyDescent="0.25">
      <c r="A156" s="14"/>
      <c r="B156" s="14"/>
      <c r="C156" s="4"/>
      <c r="D156" s="15"/>
      <c r="E156" s="16" t="str">
        <f>IF(C156="","",C156+D156)</f>
        <v/>
      </c>
      <c r="F156" s="17"/>
      <c r="G156" s="17"/>
      <c r="H156" s="9" t="str">
        <f>IF(F156&lt;&gt;"",ROUND(F156-G156,2),"")</f>
        <v/>
      </c>
      <c r="I156" s="8" t="str">
        <f>IF(F156&lt;&gt;"",IF(OR(H156&lt;=0,E156=""),0,MAX(0,'Summary'!$C$4-E156)),"")</f>
        <v/>
      </c>
      <c r="J156" s="3" t="str">
        <f>IF(F156&lt;&gt;"",IF(H156&lt;=0,"Paid",IF(I156=0,"Not due",IF(I156&lt;=30,"1-30 days",IF(I156&lt;=60,"31-60 days",IF(I156&lt;=90,"61-90 days","Over 90 days"))))),"")</f>
        <v/>
      </c>
      <c r="K156" s="9" t="str">
        <f>IF(F156&lt;&gt;"",ROUND(MAX(0,H156)*'Summary'!$C$5*I156,2),"")</f>
        <v/>
      </c>
    </row>
    <row r="157" spans="1:11" x14ac:dyDescent="0.25">
      <c r="A157" s="14"/>
      <c r="B157" s="14"/>
      <c r="C157" s="4"/>
      <c r="D157" s="15"/>
      <c r="E157" s="16" t="str">
        <f>IF(C157="","",C157+D157)</f>
        <v/>
      </c>
      <c r="F157" s="17"/>
      <c r="G157" s="17"/>
      <c r="H157" s="9" t="str">
        <f>IF(F157&lt;&gt;"",ROUND(F157-G157,2),"")</f>
        <v/>
      </c>
      <c r="I157" s="8" t="str">
        <f>IF(F157&lt;&gt;"",IF(OR(H157&lt;=0,E157=""),0,MAX(0,'Summary'!$C$4-E157)),"")</f>
        <v/>
      </c>
      <c r="J157" s="3" t="str">
        <f>IF(F157&lt;&gt;"",IF(H157&lt;=0,"Paid",IF(I157=0,"Not due",IF(I157&lt;=30,"1-30 days",IF(I157&lt;=60,"31-60 days",IF(I157&lt;=90,"61-90 days","Over 90 days"))))),"")</f>
        <v/>
      </c>
      <c r="K157" s="9" t="str">
        <f>IF(F157&lt;&gt;"",ROUND(MAX(0,H157)*'Summary'!$C$5*I157,2),"")</f>
        <v/>
      </c>
    </row>
    <row r="158" spans="1:11" x14ac:dyDescent="0.25">
      <c r="A158" s="14"/>
      <c r="B158" s="14"/>
      <c r="C158" s="4"/>
      <c r="D158" s="15"/>
      <c r="E158" s="16" t="str">
        <f>IF(C158="","",C158+D158)</f>
        <v/>
      </c>
      <c r="F158" s="17"/>
      <c r="G158" s="17"/>
      <c r="H158" s="9" t="str">
        <f>IF(F158&lt;&gt;"",ROUND(F158-G158,2),"")</f>
        <v/>
      </c>
      <c r="I158" s="8" t="str">
        <f>IF(F158&lt;&gt;"",IF(OR(H158&lt;=0,E158=""),0,MAX(0,'Summary'!$C$4-E158)),"")</f>
        <v/>
      </c>
      <c r="J158" s="3" t="str">
        <f>IF(F158&lt;&gt;"",IF(H158&lt;=0,"Paid",IF(I158=0,"Not due",IF(I158&lt;=30,"1-30 days",IF(I158&lt;=60,"31-60 days",IF(I158&lt;=90,"61-90 days","Over 90 days"))))),"")</f>
        <v/>
      </c>
      <c r="K158" s="9" t="str">
        <f>IF(F158&lt;&gt;"",ROUND(MAX(0,H158)*'Summary'!$C$5*I158,2),"")</f>
        <v/>
      </c>
    </row>
    <row r="159" spans="1:11" x14ac:dyDescent="0.25">
      <c r="A159" s="14"/>
      <c r="B159" s="14"/>
      <c r="C159" s="4"/>
      <c r="D159" s="15"/>
      <c r="E159" s="16" t="str">
        <f>IF(C159="","",C159+D159)</f>
        <v/>
      </c>
      <c r="F159" s="17"/>
      <c r="G159" s="17"/>
      <c r="H159" s="9" t="str">
        <f>IF(F159&lt;&gt;"",ROUND(F159-G159,2),"")</f>
        <v/>
      </c>
      <c r="I159" s="8" t="str">
        <f>IF(F159&lt;&gt;"",IF(OR(H159&lt;=0,E159=""),0,MAX(0,'Summary'!$C$4-E159)),"")</f>
        <v/>
      </c>
      <c r="J159" s="3" t="str">
        <f>IF(F159&lt;&gt;"",IF(H159&lt;=0,"Paid",IF(I159=0,"Not due",IF(I159&lt;=30,"1-30 days",IF(I159&lt;=60,"31-60 days",IF(I159&lt;=90,"61-90 days","Over 90 days"))))),"")</f>
        <v/>
      </c>
      <c r="K159" s="9" t="str">
        <f>IF(F159&lt;&gt;"",ROUND(MAX(0,H159)*'Summary'!$C$5*I159,2),"")</f>
        <v/>
      </c>
    </row>
    <row r="160" spans="1:11" x14ac:dyDescent="0.25">
      <c r="A160" s="14"/>
      <c r="B160" s="14"/>
      <c r="C160" s="4"/>
      <c r="D160" s="15"/>
      <c r="E160" s="16" t="str">
        <f>IF(C160="","",C160+D160)</f>
        <v/>
      </c>
      <c r="F160" s="17"/>
      <c r="G160" s="17"/>
      <c r="H160" s="9" t="str">
        <f>IF(F160&lt;&gt;"",ROUND(F160-G160,2),"")</f>
        <v/>
      </c>
      <c r="I160" s="8" t="str">
        <f>IF(F160&lt;&gt;"",IF(OR(H160&lt;=0,E160=""),0,MAX(0,'Summary'!$C$4-E160)),"")</f>
        <v/>
      </c>
      <c r="J160" s="3" t="str">
        <f>IF(F160&lt;&gt;"",IF(H160&lt;=0,"Paid",IF(I160=0,"Not due",IF(I160&lt;=30,"1-30 days",IF(I160&lt;=60,"31-60 days",IF(I160&lt;=90,"61-90 days","Over 90 days"))))),"")</f>
        <v/>
      </c>
      <c r="K160" s="9" t="str">
        <f>IF(F160&lt;&gt;"",ROUND(MAX(0,H160)*'Summary'!$C$5*I160,2),"")</f>
        <v/>
      </c>
    </row>
    <row r="161" spans="1:11" x14ac:dyDescent="0.25">
      <c r="A161" s="14"/>
      <c r="B161" s="14"/>
      <c r="C161" s="4"/>
      <c r="D161" s="15"/>
      <c r="E161" s="16" t="str">
        <f>IF(C161="","",C161+D161)</f>
        <v/>
      </c>
      <c r="F161" s="17"/>
      <c r="G161" s="17"/>
      <c r="H161" s="9" t="str">
        <f>IF(F161&lt;&gt;"",ROUND(F161-G161,2),"")</f>
        <v/>
      </c>
      <c r="I161" s="8" t="str">
        <f>IF(F161&lt;&gt;"",IF(OR(H161&lt;=0,E161=""),0,MAX(0,'Summary'!$C$4-E161)),"")</f>
        <v/>
      </c>
      <c r="J161" s="3" t="str">
        <f>IF(F161&lt;&gt;"",IF(H161&lt;=0,"Paid",IF(I161=0,"Not due",IF(I161&lt;=30,"1-30 days",IF(I161&lt;=60,"31-60 days",IF(I161&lt;=90,"61-90 days","Over 90 days"))))),"")</f>
        <v/>
      </c>
      <c r="K161" s="9" t="str">
        <f>IF(F161&lt;&gt;"",ROUND(MAX(0,H161)*'Summary'!$C$5*I161,2),"")</f>
        <v/>
      </c>
    </row>
    <row r="162" spans="1:11" x14ac:dyDescent="0.25">
      <c r="A162" s="14"/>
      <c r="B162" s="14"/>
      <c r="C162" s="4"/>
      <c r="D162" s="15"/>
      <c r="E162" s="16" t="str">
        <f>IF(C162="","",C162+D162)</f>
        <v/>
      </c>
      <c r="F162" s="17"/>
      <c r="G162" s="17"/>
      <c r="H162" s="9" t="str">
        <f>IF(F162&lt;&gt;"",ROUND(F162-G162,2),"")</f>
        <v/>
      </c>
      <c r="I162" s="8" t="str">
        <f>IF(F162&lt;&gt;"",IF(OR(H162&lt;=0,E162=""),0,MAX(0,'Summary'!$C$4-E162)),"")</f>
        <v/>
      </c>
      <c r="J162" s="3" t="str">
        <f>IF(F162&lt;&gt;"",IF(H162&lt;=0,"Paid",IF(I162=0,"Not due",IF(I162&lt;=30,"1-30 days",IF(I162&lt;=60,"31-60 days",IF(I162&lt;=90,"61-90 days","Over 90 days"))))),"")</f>
        <v/>
      </c>
      <c r="K162" s="9" t="str">
        <f>IF(F162&lt;&gt;"",ROUND(MAX(0,H162)*'Summary'!$C$5*I162,2),"")</f>
        <v/>
      </c>
    </row>
    <row r="163" spans="1:11" x14ac:dyDescent="0.25">
      <c r="A163" s="14"/>
      <c r="B163" s="14"/>
      <c r="C163" s="4"/>
      <c r="D163" s="15"/>
      <c r="E163" s="16" t="str">
        <f>IF(C163="","",C163+D163)</f>
        <v/>
      </c>
      <c r="F163" s="17"/>
      <c r="G163" s="17"/>
      <c r="H163" s="9" t="str">
        <f>IF(F163&lt;&gt;"",ROUND(F163-G163,2),"")</f>
        <v/>
      </c>
      <c r="I163" s="8" t="str">
        <f>IF(F163&lt;&gt;"",IF(OR(H163&lt;=0,E163=""),0,MAX(0,'Summary'!$C$4-E163)),"")</f>
        <v/>
      </c>
      <c r="J163" s="3" t="str">
        <f>IF(F163&lt;&gt;"",IF(H163&lt;=0,"Paid",IF(I163=0,"Not due",IF(I163&lt;=30,"1-30 days",IF(I163&lt;=60,"31-60 days",IF(I163&lt;=90,"61-90 days","Over 90 days"))))),"")</f>
        <v/>
      </c>
      <c r="K163" s="9" t="str">
        <f>IF(F163&lt;&gt;"",ROUND(MAX(0,H163)*'Summary'!$C$5*I163,2),"")</f>
        <v/>
      </c>
    </row>
    <row r="164" spans="1:11" x14ac:dyDescent="0.25">
      <c r="A164" s="14"/>
      <c r="B164" s="14"/>
      <c r="C164" s="4"/>
      <c r="D164" s="15"/>
      <c r="E164" s="16" t="str">
        <f>IF(C164="","",C164+D164)</f>
        <v/>
      </c>
      <c r="F164" s="17"/>
      <c r="G164" s="17"/>
      <c r="H164" s="9" t="str">
        <f>IF(F164&lt;&gt;"",ROUND(F164-G164,2),"")</f>
        <v/>
      </c>
      <c r="I164" s="8" t="str">
        <f>IF(F164&lt;&gt;"",IF(OR(H164&lt;=0,E164=""),0,MAX(0,'Summary'!$C$4-E164)),"")</f>
        <v/>
      </c>
      <c r="J164" s="3" t="str">
        <f>IF(F164&lt;&gt;"",IF(H164&lt;=0,"Paid",IF(I164=0,"Not due",IF(I164&lt;=30,"1-30 days",IF(I164&lt;=60,"31-60 days",IF(I164&lt;=90,"61-90 days","Over 90 days"))))),"")</f>
        <v/>
      </c>
      <c r="K164" s="9" t="str">
        <f>IF(F164&lt;&gt;"",ROUND(MAX(0,H164)*'Summary'!$C$5*I164,2),"")</f>
        <v/>
      </c>
    </row>
    <row r="165" spans="1:11" x14ac:dyDescent="0.25">
      <c r="A165" s="14"/>
      <c r="B165" s="14"/>
      <c r="C165" s="4"/>
      <c r="D165" s="15"/>
      <c r="E165" s="16" t="str">
        <f>IF(C165="","",C165+D165)</f>
        <v/>
      </c>
      <c r="F165" s="17"/>
      <c r="G165" s="17"/>
      <c r="H165" s="9" t="str">
        <f>IF(F165&lt;&gt;"",ROUND(F165-G165,2),"")</f>
        <v/>
      </c>
      <c r="I165" s="8" t="str">
        <f>IF(F165&lt;&gt;"",IF(OR(H165&lt;=0,E165=""),0,MAX(0,'Summary'!$C$4-E165)),"")</f>
        <v/>
      </c>
      <c r="J165" s="3" t="str">
        <f>IF(F165&lt;&gt;"",IF(H165&lt;=0,"Paid",IF(I165=0,"Not due",IF(I165&lt;=30,"1-30 days",IF(I165&lt;=60,"31-60 days",IF(I165&lt;=90,"61-90 days","Over 90 days"))))),"")</f>
        <v/>
      </c>
      <c r="K165" s="9" t="str">
        <f>IF(F165&lt;&gt;"",ROUND(MAX(0,H165)*'Summary'!$C$5*I165,2),"")</f>
        <v/>
      </c>
    </row>
    <row r="166" spans="1:11" x14ac:dyDescent="0.25">
      <c r="A166" s="14"/>
      <c r="B166" s="14"/>
      <c r="C166" s="4"/>
      <c r="D166" s="15"/>
      <c r="E166" s="16" t="str">
        <f>IF(C166="","",C166+D166)</f>
        <v/>
      </c>
      <c r="F166" s="17"/>
      <c r="G166" s="17"/>
      <c r="H166" s="9" t="str">
        <f>IF(F166&lt;&gt;"",ROUND(F166-G166,2),"")</f>
        <v/>
      </c>
      <c r="I166" s="8" t="str">
        <f>IF(F166&lt;&gt;"",IF(OR(H166&lt;=0,E166=""),0,MAX(0,'Summary'!$C$4-E166)),"")</f>
        <v/>
      </c>
      <c r="J166" s="3" t="str">
        <f>IF(F166&lt;&gt;"",IF(H166&lt;=0,"Paid",IF(I166=0,"Not due",IF(I166&lt;=30,"1-30 days",IF(I166&lt;=60,"31-60 days",IF(I166&lt;=90,"61-90 days","Over 90 days"))))),"")</f>
        <v/>
      </c>
      <c r="K166" s="9" t="str">
        <f>IF(F166&lt;&gt;"",ROUND(MAX(0,H166)*'Summary'!$C$5*I166,2),"")</f>
        <v/>
      </c>
    </row>
    <row r="167" spans="1:11" x14ac:dyDescent="0.25">
      <c r="A167" s="14"/>
      <c r="B167" s="14"/>
      <c r="C167" s="4"/>
      <c r="D167" s="15"/>
      <c r="E167" s="16" t="str">
        <f>IF(C167="","",C167+D167)</f>
        <v/>
      </c>
      <c r="F167" s="17"/>
      <c r="G167" s="17"/>
      <c r="H167" s="9" t="str">
        <f>IF(F167&lt;&gt;"",ROUND(F167-G167,2),"")</f>
        <v/>
      </c>
      <c r="I167" s="8" t="str">
        <f>IF(F167&lt;&gt;"",IF(OR(H167&lt;=0,E167=""),0,MAX(0,'Summary'!$C$4-E167)),"")</f>
        <v/>
      </c>
      <c r="J167" s="3" t="str">
        <f>IF(F167&lt;&gt;"",IF(H167&lt;=0,"Paid",IF(I167=0,"Not due",IF(I167&lt;=30,"1-30 days",IF(I167&lt;=60,"31-60 days",IF(I167&lt;=90,"61-90 days","Over 90 days"))))),"")</f>
        <v/>
      </c>
      <c r="K167" s="9" t="str">
        <f>IF(F167&lt;&gt;"",ROUND(MAX(0,H167)*'Summary'!$C$5*I167,2),"")</f>
        <v/>
      </c>
    </row>
    <row r="168" spans="1:11" x14ac:dyDescent="0.25">
      <c r="A168" s="14"/>
      <c r="B168" s="14"/>
      <c r="C168" s="4"/>
      <c r="D168" s="15"/>
      <c r="E168" s="16" t="str">
        <f>IF(C168="","",C168+D168)</f>
        <v/>
      </c>
      <c r="F168" s="17"/>
      <c r="G168" s="17"/>
      <c r="H168" s="9" t="str">
        <f>IF(F168&lt;&gt;"",ROUND(F168-G168,2),"")</f>
        <v/>
      </c>
      <c r="I168" s="8" t="str">
        <f>IF(F168&lt;&gt;"",IF(OR(H168&lt;=0,E168=""),0,MAX(0,'Summary'!$C$4-E168)),"")</f>
        <v/>
      </c>
      <c r="J168" s="3" t="str">
        <f>IF(F168&lt;&gt;"",IF(H168&lt;=0,"Paid",IF(I168=0,"Not due",IF(I168&lt;=30,"1-30 days",IF(I168&lt;=60,"31-60 days",IF(I168&lt;=90,"61-90 days","Over 90 days"))))),"")</f>
        <v/>
      </c>
      <c r="K168" s="9" t="str">
        <f>IF(F168&lt;&gt;"",ROUND(MAX(0,H168)*'Summary'!$C$5*I168,2),"")</f>
        <v/>
      </c>
    </row>
    <row r="169" spans="1:11" x14ac:dyDescent="0.25">
      <c r="A169" s="14"/>
      <c r="B169" s="14"/>
      <c r="C169" s="4"/>
      <c r="D169" s="15"/>
      <c r="E169" s="16" t="str">
        <f>IF(C169="","",C169+D169)</f>
        <v/>
      </c>
      <c r="F169" s="17"/>
      <c r="G169" s="17"/>
      <c r="H169" s="9" t="str">
        <f>IF(F169&lt;&gt;"",ROUND(F169-G169,2),"")</f>
        <v/>
      </c>
      <c r="I169" s="8" t="str">
        <f>IF(F169&lt;&gt;"",IF(OR(H169&lt;=0,E169=""),0,MAX(0,'Summary'!$C$4-E169)),"")</f>
        <v/>
      </c>
      <c r="J169" s="3" t="str">
        <f>IF(F169&lt;&gt;"",IF(H169&lt;=0,"Paid",IF(I169=0,"Not due",IF(I169&lt;=30,"1-30 days",IF(I169&lt;=60,"31-60 days",IF(I169&lt;=90,"61-90 days","Over 90 days"))))),"")</f>
        <v/>
      </c>
      <c r="K169" s="9" t="str">
        <f>IF(F169&lt;&gt;"",ROUND(MAX(0,H169)*'Summary'!$C$5*I169,2),"")</f>
        <v/>
      </c>
    </row>
    <row r="170" spans="1:11" x14ac:dyDescent="0.25">
      <c r="A170" s="14"/>
      <c r="B170" s="14"/>
      <c r="C170" s="4"/>
      <c r="D170" s="15"/>
      <c r="E170" s="16" t="str">
        <f>IF(C170="","",C170+D170)</f>
        <v/>
      </c>
      <c r="F170" s="17"/>
      <c r="G170" s="17"/>
      <c r="H170" s="9" t="str">
        <f>IF(F170&lt;&gt;"",ROUND(F170-G170,2),"")</f>
        <v/>
      </c>
      <c r="I170" s="8" t="str">
        <f>IF(F170&lt;&gt;"",IF(OR(H170&lt;=0,E170=""),0,MAX(0,'Summary'!$C$4-E170)),"")</f>
        <v/>
      </c>
      <c r="J170" s="3" t="str">
        <f>IF(F170&lt;&gt;"",IF(H170&lt;=0,"Paid",IF(I170=0,"Not due",IF(I170&lt;=30,"1-30 days",IF(I170&lt;=60,"31-60 days",IF(I170&lt;=90,"61-90 days","Over 90 days"))))),"")</f>
        <v/>
      </c>
      <c r="K170" s="9" t="str">
        <f>IF(F170&lt;&gt;"",ROUND(MAX(0,H170)*'Summary'!$C$5*I170,2),"")</f>
        <v/>
      </c>
    </row>
    <row r="171" spans="1:11" x14ac:dyDescent="0.25">
      <c r="A171" s="14"/>
      <c r="B171" s="14"/>
      <c r="C171" s="4"/>
      <c r="D171" s="15"/>
      <c r="E171" s="16" t="str">
        <f>IF(C171="","",C171+D171)</f>
        <v/>
      </c>
      <c r="F171" s="17"/>
      <c r="G171" s="17"/>
      <c r="H171" s="9" t="str">
        <f>IF(F171&lt;&gt;"",ROUND(F171-G171,2),"")</f>
        <v/>
      </c>
      <c r="I171" s="8" t="str">
        <f>IF(F171&lt;&gt;"",IF(OR(H171&lt;=0,E171=""),0,MAX(0,'Summary'!$C$4-E171)),"")</f>
        <v/>
      </c>
      <c r="J171" s="3" t="str">
        <f>IF(F171&lt;&gt;"",IF(H171&lt;=0,"Paid",IF(I171=0,"Not due",IF(I171&lt;=30,"1-30 days",IF(I171&lt;=60,"31-60 days",IF(I171&lt;=90,"61-90 days","Over 90 days"))))),"")</f>
        <v/>
      </c>
      <c r="K171" s="9" t="str">
        <f>IF(F171&lt;&gt;"",ROUND(MAX(0,H171)*'Summary'!$C$5*I171,2),"")</f>
        <v/>
      </c>
    </row>
    <row r="172" spans="1:11" x14ac:dyDescent="0.25">
      <c r="A172" s="14"/>
      <c r="B172" s="14"/>
      <c r="C172" s="4"/>
      <c r="D172" s="15"/>
      <c r="E172" s="16" t="str">
        <f>IF(C172="","",C172+D172)</f>
        <v/>
      </c>
      <c r="F172" s="17"/>
      <c r="G172" s="17"/>
      <c r="H172" s="9" t="str">
        <f>IF(F172&lt;&gt;"",ROUND(F172-G172,2),"")</f>
        <v/>
      </c>
      <c r="I172" s="8" t="str">
        <f>IF(F172&lt;&gt;"",IF(OR(H172&lt;=0,E172=""),0,MAX(0,'Summary'!$C$4-E172)),"")</f>
        <v/>
      </c>
      <c r="J172" s="3" t="str">
        <f>IF(F172&lt;&gt;"",IF(H172&lt;=0,"Paid",IF(I172=0,"Not due",IF(I172&lt;=30,"1-30 days",IF(I172&lt;=60,"31-60 days",IF(I172&lt;=90,"61-90 days","Over 90 days"))))),"")</f>
        <v/>
      </c>
      <c r="K172" s="9" t="str">
        <f>IF(F172&lt;&gt;"",ROUND(MAX(0,H172)*'Summary'!$C$5*I172,2),"")</f>
        <v/>
      </c>
    </row>
    <row r="173" spans="1:11" x14ac:dyDescent="0.25">
      <c r="A173" s="14"/>
      <c r="B173" s="14"/>
      <c r="C173" s="4"/>
      <c r="D173" s="15"/>
      <c r="E173" s="16" t="str">
        <f>IF(C173="","",C173+D173)</f>
        <v/>
      </c>
      <c r="F173" s="17"/>
      <c r="G173" s="17"/>
      <c r="H173" s="9" t="str">
        <f>IF(F173&lt;&gt;"",ROUND(F173-G173,2),"")</f>
        <v/>
      </c>
      <c r="I173" s="8" t="str">
        <f>IF(F173&lt;&gt;"",IF(OR(H173&lt;=0,E173=""),0,MAX(0,'Summary'!$C$4-E173)),"")</f>
        <v/>
      </c>
      <c r="J173" s="3" t="str">
        <f>IF(F173&lt;&gt;"",IF(H173&lt;=0,"Paid",IF(I173=0,"Not due",IF(I173&lt;=30,"1-30 days",IF(I173&lt;=60,"31-60 days",IF(I173&lt;=90,"61-90 days","Over 90 days"))))),"")</f>
        <v/>
      </c>
      <c r="K173" s="9" t="str">
        <f>IF(F173&lt;&gt;"",ROUND(MAX(0,H173)*'Summary'!$C$5*I173,2),"")</f>
        <v/>
      </c>
    </row>
    <row r="174" spans="1:11" x14ac:dyDescent="0.25">
      <c r="A174" s="14"/>
      <c r="B174" s="14"/>
      <c r="C174" s="4"/>
      <c r="D174" s="15"/>
      <c r="E174" s="16" t="str">
        <f>IF(C174="","",C174+D174)</f>
        <v/>
      </c>
      <c r="F174" s="17"/>
      <c r="G174" s="17"/>
      <c r="H174" s="9" t="str">
        <f>IF(F174&lt;&gt;"",ROUND(F174-G174,2),"")</f>
        <v/>
      </c>
      <c r="I174" s="8" t="str">
        <f>IF(F174&lt;&gt;"",IF(OR(H174&lt;=0,E174=""),0,MAX(0,'Summary'!$C$4-E174)),"")</f>
        <v/>
      </c>
      <c r="J174" s="3" t="str">
        <f>IF(F174&lt;&gt;"",IF(H174&lt;=0,"Paid",IF(I174=0,"Not due",IF(I174&lt;=30,"1-30 days",IF(I174&lt;=60,"31-60 days",IF(I174&lt;=90,"61-90 days","Over 90 days"))))),"")</f>
        <v/>
      </c>
      <c r="K174" s="9" t="str">
        <f>IF(F174&lt;&gt;"",ROUND(MAX(0,H174)*'Summary'!$C$5*I174,2),"")</f>
        <v/>
      </c>
    </row>
    <row r="175" spans="1:11" x14ac:dyDescent="0.25">
      <c r="A175" s="14"/>
      <c r="B175" s="14"/>
      <c r="C175" s="4"/>
      <c r="D175" s="15"/>
      <c r="E175" s="16" t="str">
        <f>IF(C175="","",C175+D175)</f>
        <v/>
      </c>
      <c r="F175" s="17"/>
      <c r="G175" s="17"/>
      <c r="H175" s="9" t="str">
        <f>IF(F175&lt;&gt;"",ROUND(F175-G175,2),"")</f>
        <v/>
      </c>
      <c r="I175" s="8" t="str">
        <f>IF(F175&lt;&gt;"",IF(OR(H175&lt;=0,E175=""),0,MAX(0,'Summary'!$C$4-E175)),"")</f>
        <v/>
      </c>
      <c r="J175" s="3" t="str">
        <f>IF(F175&lt;&gt;"",IF(H175&lt;=0,"Paid",IF(I175=0,"Not due",IF(I175&lt;=30,"1-30 days",IF(I175&lt;=60,"31-60 days",IF(I175&lt;=90,"61-90 days","Over 90 days"))))),"")</f>
        <v/>
      </c>
      <c r="K175" s="9" t="str">
        <f>IF(F175&lt;&gt;"",ROUND(MAX(0,H175)*'Summary'!$C$5*I175,2),"")</f>
        <v/>
      </c>
    </row>
    <row r="176" spans="1:11" x14ac:dyDescent="0.25">
      <c r="A176" s="14"/>
      <c r="B176" s="14"/>
      <c r="C176" s="4"/>
      <c r="D176" s="15"/>
      <c r="E176" s="16" t="str">
        <f>IF(C176="","",C176+D176)</f>
        <v/>
      </c>
      <c r="F176" s="17"/>
      <c r="G176" s="17"/>
      <c r="H176" s="9" t="str">
        <f>IF(F176&lt;&gt;"",ROUND(F176-G176,2),"")</f>
        <v/>
      </c>
      <c r="I176" s="8" t="str">
        <f>IF(F176&lt;&gt;"",IF(OR(H176&lt;=0,E176=""),0,MAX(0,'Summary'!$C$4-E176)),"")</f>
        <v/>
      </c>
      <c r="J176" s="3" t="str">
        <f>IF(F176&lt;&gt;"",IF(H176&lt;=0,"Paid",IF(I176=0,"Not due",IF(I176&lt;=30,"1-30 days",IF(I176&lt;=60,"31-60 days",IF(I176&lt;=90,"61-90 days","Over 90 days"))))),"")</f>
        <v/>
      </c>
      <c r="K176" s="9" t="str">
        <f>IF(F176&lt;&gt;"",ROUND(MAX(0,H176)*'Summary'!$C$5*I176,2),"")</f>
        <v/>
      </c>
    </row>
    <row r="177" spans="1:11" x14ac:dyDescent="0.25">
      <c r="A177" s="14"/>
      <c r="B177" s="14"/>
      <c r="C177" s="4"/>
      <c r="D177" s="15"/>
      <c r="E177" s="16" t="str">
        <f>IF(C177="","",C177+D177)</f>
        <v/>
      </c>
      <c r="F177" s="17"/>
      <c r="G177" s="17"/>
      <c r="H177" s="9" t="str">
        <f>IF(F177&lt;&gt;"",ROUND(F177-G177,2),"")</f>
        <v/>
      </c>
      <c r="I177" s="8" t="str">
        <f>IF(F177&lt;&gt;"",IF(OR(H177&lt;=0,E177=""),0,MAX(0,'Summary'!$C$4-E177)),"")</f>
        <v/>
      </c>
      <c r="J177" s="3" t="str">
        <f>IF(F177&lt;&gt;"",IF(H177&lt;=0,"Paid",IF(I177=0,"Not due",IF(I177&lt;=30,"1-30 days",IF(I177&lt;=60,"31-60 days",IF(I177&lt;=90,"61-90 days","Over 90 days"))))),"")</f>
        <v/>
      </c>
      <c r="K177" s="9" t="str">
        <f>IF(F177&lt;&gt;"",ROUND(MAX(0,H177)*'Summary'!$C$5*I177,2),"")</f>
        <v/>
      </c>
    </row>
    <row r="178" spans="1:11" x14ac:dyDescent="0.25">
      <c r="A178" s="14"/>
      <c r="B178" s="14"/>
      <c r="C178" s="4"/>
      <c r="D178" s="15"/>
      <c r="E178" s="16" t="str">
        <f>IF(C178="","",C178+D178)</f>
        <v/>
      </c>
      <c r="F178" s="17"/>
      <c r="G178" s="17"/>
      <c r="H178" s="9" t="str">
        <f>IF(F178&lt;&gt;"",ROUND(F178-G178,2),"")</f>
        <v/>
      </c>
      <c r="I178" s="8" t="str">
        <f>IF(F178&lt;&gt;"",IF(OR(H178&lt;=0,E178=""),0,MAX(0,'Summary'!$C$4-E178)),"")</f>
        <v/>
      </c>
      <c r="J178" s="3" t="str">
        <f>IF(F178&lt;&gt;"",IF(H178&lt;=0,"Paid",IF(I178=0,"Not due",IF(I178&lt;=30,"1-30 days",IF(I178&lt;=60,"31-60 days",IF(I178&lt;=90,"61-90 days","Over 90 days"))))),"")</f>
        <v/>
      </c>
      <c r="K178" s="9" t="str">
        <f>IF(F178&lt;&gt;"",ROUND(MAX(0,H178)*'Summary'!$C$5*I178,2),"")</f>
        <v/>
      </c>
    </row>
    <row r="179" spans="1:11" x14ac:dyDescent="0.25">
      <c r="A179" s="14"/>
      <c r="B179" s="14"/>
      <c r="C179" s="4"/>
      <c r="D179" s="15"/>
      <c r="E179" s="16" t="str">
        <f>IF(C179="","",C179+D179)</f>
        <v/>
      </c>
      <c r="F179" s="17"/>
      <c r="G179" s="17"/>
      <c r="H179" s="9" t="str">
        <f>IF(F179&lt;&gt;"",ROUND(F179-G179,2),"")</f>
        <v/>
      </c>
      <c r="I179" s="8" t="str">
        <f>IF(F179&lt;&gt;"",IF(OR(H179&lt;=0,E179=""),0,MAX(0,'Summary'!$C$4-E179)),"")</f>
        <v/>
      </c>
      <c r="J179" s="3" t="str">
        <f>IF(F179&lt;&gt;"",IF(H179&lt;=0,"Paid",IF(I179=0,"Not due",IF(I179&lt;=30,"1-30 days",IF(I179&lt;=60,"31-60 days",IF(I179&lt;=90,"61-90 days","Over 90 days"))))),"")</f>
        <v/>
      </c>
      <c r="K179" s="9" t="str">
        <f>IF(F179&lt;&gt;"",ROUND(MAX(0,H179)*'Summary'!$C$5*I179,2),"")</f>
        <v/>
      </c>
    </row>
    <row r="180" spans="1:11" x14ac:dyDescent="0.25">
      <c r="A180" s="14"/>
      <c r="B180" s="14"/>
      <c r="C180" s="4"/>
      <c r="D180" s="15"/>
      <c r="E180" s="16" t="str">
        <f>IF(C180="","",C180+D180)</f>
        <v/>
      </c>
      <c r="F180" s="17"/>
      <c r="G180" s="17"/>
      <c r="H180" s="9" t="str">
        <f>IF(F180&lt;&gt;"",ROUND(F180-G180,2),"")</f>
        <v/>
      </c>
      <c r="I180" s="8" t="str">
        <f>IF(F180&lt;&gt;"",IF(OR(H180&lt;=0,E180=""),0,MAX(0,'Summary'!$C$4-E180)),"")</f>
        <v/>
      </c>
      <c r="J180" s="3" t="str">
        <f>IF(F180&lt;&gt;"",IF(H180&lt;=0,"Paid",IF(I180=0,"Not due",IF(I180&lt;=30,"1-30 days",IF(I180&lt;=60,"31-60 days",IF(I180&lt;=90,"61-90 days","Over 90 days"))))),"")</f>
        <v/>
      </c>
      <c r="K180" s="9" t="str">
        <f>IF(F180&lt;&gt;"",ROUND(MAX(0,H180)*'Summary'!$C$5*I180,2),"")</f>
        <v/>
      </c>
    </row>
    <row r="181" spans="1:11" x14ac:dyDescent="0.25">
      <c r="A181" s="14"/>
      <c r="B181" s="14"/>
      <c r="C181" s="4"/>
      <c r="D181" s="15"/>
      <c r="E181" s="16" t="str">
        <f>IF(C181="","",C181+D181)</f>
        <v/>
      </c>
      <c r="F181" s="17"/>
      <c r="G181" s="17"/>
      <c r="H181" s="9" t="str">
        <f>IF(F181&lt;&gt;"",ROUND(F181-G181,2),"")</f>
        <v/>
      </c>
      <c r="I181" s="8" t="str">
        <f>IF(F181&lt;&gt;"",IF(OR(H181&lt;=0,E181=""),0,MAX(0,'Summary'!$C$4-E181)),"")</f>
        <v/>
      </c>
      <c r="J181" s="3" t="str">
        <f>IF(F181&lt;&gt;"",IF(H181&lt;=0,"Paid",IF(I181=0,"Not due",IF(I181&lt;=30,"1-30 days",IF(I181&lt;=60,"31-60 days",IF(I181&lt;=90,"61-90 days","Over 90 days"))))),"")</f>
        <v/>
      </c>
      <c r="K181" s="9" t="str">
        <f>IF(F181&lt;&gt;"",ROUND(MAX(0,H181)*'Summary'!$C$5*I181,2),"")</f>
        <v/>
      </c>
    </row>
    <row r="182" spans="1:11" x14ac:dyDescent="0.25">
      <c r="A182" s="14"/>
      <c r="B182" s="14"/>
      <c r="C182" s="4"/>
      <c r="D182" s="15"/>
      <c r="E182" s="16" t="str">
        <f>IF(C182="","",C182+D182)</f>
        <v/>
      </c>
      <c r="F182" s="17"/>
      <c r="G182" s="17"/>
      <c r="H182" s="9" t="str">
        <f>IF(F182&lt;&gt;"",ROUND(F182-G182,2),"")</f>
        <v/>
      </c>
      <c r="I182" s="8" t="str">
        <f>IF(F182&lt;&gt;"",IF(OR(H182&lt;=0,E182=""),0,MAX(0,'Summary'!$C$4-E182)),"")</f>
        <v/>
      </c>
      <c r="J182" s="3" t="str">
        <f>IF(F182&lt;&gt;"",IF(H182&lt;=0,"Paid",IF(I182=0,"Not due",IF(I182&lt;=30,"1-30 days",IF(I182&lt;=60,"31-60 days",IF(I182&lt;=90,"61-90 days","Over 90 days"))))),"")</f>
        <v/>
      </c>
      <c r="K182" s="9" t="str">
        <f>IF(F182&lt;&gt;"",ROUND(MAX(0,H182)*'Summary'!$C$5*I182,2),"")</f>
        <v/>
      </c>
    </row>
    <row r="183" spans="1:11" x14ac:dyDescent="0.25">
      <c r="A183" s="14"/>
      <c r="B183" s="14"/>
      <c r="C183" s="4"/>
      <c r="D183" s="15"/>
      <c r="E183" s="16" t="str">
        <f>IF(C183="","",C183+D183)</f>
        <v/>
      </c>
      <c r="F183" s="17"/>
      <c r="G183" s="17"/>
      <c r="H183" s="9" t="str">
        <f>IF(F183&lt;&gt;"",ROUND(F183-G183,2),"")</f>
        <v/>
      </c>
      <c r="I183" s="8" t="str">
        <f>IF(F183&lt;&gt;"",IF(OR(H183&lt;=0,E183=""),0,MAX(0,'Summary'!$C$4-E183)),"")</f>
        <v/>
      </c>
      <c r="J183" s="3" t="str">
        <f>IF(F183&lt;&gt;"",IF(H183&lt;=0,"Paid",IF(I183=0,"Not due",IF(I183&lt;=30,"1-30 days",IF(I183&lt;=60,"31-60 days",IF(I183&lt;=90,"61-90 days","Over 90 days"))))),"")</f>
        <v/>
      </c>
      <c r="K183" s="9" t="str">
        <f>IF(F183&lt;&gt;"",ROUND(MAX(0,H183)*'Summary'!$C$5*I183,2),"")</f>
        <v/>
      </c>
    </row>
    <row r="184" spans="1:11" x14ac:dyDescent="0.25">
      <c r="A184" s="14"/>
      <c r="B184" s="14"/>
      <c r="C184" s="4"/>
      <c r="D184" s="15"/>
      <c r="E184" s="16" t="str">
        <f>IF(C184="","",C184+D184)</f>
        <v/>
      </c>
      <c r="F184" s="17"/>
      <c r="G184" s="17"/>
      <c r="H184" s="9" t="str">
        <f>IF(F184&lt;&gt;"",ROUND(F184-G184,2),"")</f>
        <v/>
      </c>
      <c r="I184" s="8" t="str">
        <f>IF(F184&lt;&gt;"",IF(OR(H184&lt;=0,E184=""),0,MAX(0,'Summary'!$C$4-E184)),"")</f>
        <v/>
      </c>
      <c r="J184" s="3" t="str">
        <f>IF(F184&lt;&gt;"",IF(H184&lt;=0,"Paid",IF(I184=0,"Not due",IF(I184&lt;=30,"1-30 days",IF(I184&lt;=60,"31-60 days",IF(I184&lt;=90,"61-90 days","Over 90 days"))))),"")</f>
        <v/>
      </c>
      <c r="K184" s="9" t="str">
        <f>IF(F184&lt;&gt;"",ROUND(MAX(0,H184)*'Summary'!$C$5*I184,2),"")</f>
        <v/>
      </c>
    </row>
    <row r="185" spans="1:11" x14ac:dyDescent="0.25">
      <c r="A185" s="14"/>
      <c r="B185" s="14"/>
      <c r="C185" s="4"/>
      <c r="D185" s="15"/>
      <c r="E185" s="16" t="str">
        <f>IF(C185="","",C185+D185)</f>
        <v/>
      </c>
      <c r="F185" s="17"/>
      <c r="G185" s="17"/>
      <c r="H185" s="9" t="str">
        <f>IF(F185&lt;&gt;"",ROUND(F185-G185,2),"")</f>
        <v/>
      </c>
      <c r="I185" s="8" t="str">
        <f>IF(F185&lt;&gt;"",IF(OR(H185&lt;=0,E185=""),0,MAX(0,'Summary'!$C$4-E185)),"")</f>
        <v/>
      </c>
      <c r="J185" s="3" t="str">
        <f>IF(F185&lt;&gt;"",IF(H185&lt;=0,"Paid",IF(I185=0,"Not due",IF(I185&lt;=30,"1-30 days",IF(I185&lt;=60,"31-60 days",IF(I185&lt;=90,"61-90 days","Over 90 days"))))),"")</f>
        <v/>
      </c>
      <c r="K185" s="9" t="str">
        <f>IF(F185&lt;&gt;"",ROUND(MAX(0,H185)*'Summary'!$C$5*I185,2),"")</f>
        <v/>
      </c>
    </row>
    <row r="186" spans="1:11" x14ac:dyDescent="0.25">
      <c r="A186" s="14"/>
      <c r="B186" s="14"/>
      <c r="C186" s="4"/>
      <c r="D186" s="15"/>
      <c r="E186" s="16" t="str">
        <f>IF(C186="","",C186+D186)</f>
        <v/>
      </c>
      <c r="F186" s="17"/>
      <c r="G186" s="17"/>
      <c r="H186" s="9" t="str">
        <f>IF(F186&lt;&gt;"",ROUND(F186-G186,2),"")</f>
        <v/>
      </c>
      <c r="I186" s="8" t="str">
        <f>IF(F186&lt;&gt;"",IF(OR(H186&lt;=0,E186=""),0,MAX(0,'Summary'!$C$4-E186)),"")</f>
        <v/>
      </c>
      <c r="J186" s="3" t="str">
        <f>IF(F186&lt;&gt;"",IF(H186&lt;=0,"Paid",IF(I186=0,"Not due",IF(I186&lt;=30,"1-30 days",IF(I186&lt;=60,"31-60 days",IF(I186&lt;=90,"61-90 days","Over 90 days"))))),"")</f>
        <v/>
      </c>
      <c r="K186" s="9" t="str">
        <f>IF(F186&lt;&gt;"",ROUND(MAX(0,H186)*'Summary'!$C$5*I186,2),"")</f>
        <v/>
      </c>
    </row>
    <row r="187" spans="1:11" x14ac:dyDescent="0.25">
      <c r="A187" s="14"/>
      <c r="B187" s="14"/>
      <c r="C187" s="4"/>
      <c r="D187" s="15"/>
      <c r="E187" s="16" t="str">
        <f>IF(C187="","",C187+D187)</f>
        <v/>
      </c>
      <c r="F187" s="17"/>
      <c r="G187" s="17"/>
      <c r="H187" s="9" t="str">
        <f>IF(F187&lt;&gt;"",ROUND(F187-G187,2),"")</f>
        <v/>
      </c>
      <c r="I187" s="8" t="str">
        <f>IF(F187&lt;&gt;"",IF(OR(H187&lt;=0,E187=""),0,MAX(0,'Summary'!$C$4-E187)),"")</f>
        <v/>
      </c>
      <c r="J187" s="3" t="str">
        <f>IF(F187&lt;&gt;"",IF(H187&lt;=0,"Paid",IF(I187=0,"Not due",IF(I187&lt;=30,"1-30 days",IF(I187&lt;=60,"31-60 days",IF(I187&lt;=90,"61-90 days","Over 90 days"))))),"")</f>
        <v/>
      </c>
      <c r="K187" s="9" t="str">
        <f>IF(F187&lt;&gt;"",ROUND(MAX(0,H187)*'Summary'!$C$5*I187,2),"")</f>
        <v/>
      </c>
    </row>
    <row r="188" spans="1:11" x14ac:dyDescent="0.25">
      <c r="A188" s="14"/>
      <c r="B188" s="14"/>
      <c r="C188" s="4"/>
      <c r="D188" s="15"/>
      <c r="E188" s="16" t="str">
        <f>IF(C188="","",C188+D188)</f>
        <v/>
      </c>
      <c r="F188" s="17"/>
      <c r="G188" s="17"/>
      <c r="H188" s="9" t="str">
        <f>IF(F188&lt;&gt;"",ROUND(F188-G188,2),"")</f>
        <v/>
      </c>
      <c r="I188" s="8" t="str">
        <f>IF(F188&lt;&gt;"",IF(OR(H188&lt;=0,E188=""),0,MAX(0,'Summary'!$C$4-E188)),"")</f>
        <v/>
      </c>
      <c r="J188" s="3" t="str">
        <f>IF(F188&lt;&gt;"",IF(H188&lt;=0,"Paid",IF(I188=0,"Not due",IF(I188&lt;=30,"1-30 days",IF(I188&lt;=60,"31-60 days",IF(I188&lt;=90,"61-90 days","Over 90 days"))))),"")</f>
        <v/>
      </c>
      <c r="K188" s="9" t="str">
        <f>IF(F188&lt;&gt;"",ROUND(MAX(0,H188)*'Summary'!$C$5*I188,2),"")</f>
        <v/>
      </c>
    </row>
    <row r="189" spans="1:11" x14ac:dyDescent="0.25">
      <c r="A189" s="14"/>
      <c r="B189" s="14"/>
      <c r="C189" s="4"/>
      <c r="D189" s="15"/>
      <c r="E189" s="16" t="str">
        <f>IF(C189="","",C189+D189)</f>
        <v/>
      </c>
      <c r="F189" s="17"/>
      <c r="G189" s="17"/>
      <c r="H189" s="9" t="str">
        <f>IF(F189&lt;&gt;"",ROUND(F189-G189,2),"")</f>
        <v/>
      </c>
      <c r="I189" s="8" t="str">
        <f>IF(F189&lt;&gt;"",IF(OR(H189&lt;=0,E189=""),0,MAX(0,'Summary'!$C$4-E189)),"")</f>
        <v/>
      </c>
      <c r="J189" s="3" t="str">
        <f>IF(F189&lt;&gt;"",IF(H189&lt;=0,"Paid",IF(I189=0,"Not due",IF(I189&lt;=30,"1-30 days",IF(I189&lt;=60,"31-60 days",IF(I189&lt;=90,"61-90 days","Over 90 days"))))),"")</f>
        <v/>
      </c>
      <c r="K189" s="9" t="str">
        <f>IF(F189&lt;&gt;"",ROUND(MAX(0,H189)*'Summary'!$C$5*I189,2),"")</f>
        <v/>
      </c>
    </row>
    <row r="190" spans="1:11" x14ac:dyDescent="0.25">
      <c r="A190" s="14"/>
      <c r="B190" s="14"/>
      <c r="C190" s="4"/>
      <c r="D190" s="15"/>
      <c r="E190" s="16" t="str">
        <f>IF(C190="","",C190+D190)</f>
        <v/>
      </c>
      <c r="F190" s="17"/>
      <c r="G190" s="17"/>
      <c r="H190" s="9" t="str">
        <f>IF(F190&lt;&gt;"",ROUND(F190-G190,2),"")</f>
        <v/>
      </c>
      <c r="I190" s="8" t="str">
        <f>IF(F190&lt;&gt;"",IF(OR(H190&lt;=0,E190=""),0,MAX(0,'Summary'!$C$4-E190)),"")</f>
        <v/>
      </c>
      <c r="J190" s="3" t="str">
        <f>IF(F190&lt;&gt;"",IF(H190&lt;=0,"Paid",IF(I190=0,"Not due",IF(I190&lt;=30,"1-30 days",IF(I190&lt;=60,"31-60 days",IF(I190&lt;=90,"61-90 days","Over 90 days"))))),"")</f>
        <v/>
      </c>
      <c r="K190" s="9" t="str">
        <f>IF(F190&lt;&gt;"",ROUND(MAX(0,H190)*'Summary'!$C$5*I190,2),"")</f>
        <v/>
      </c>
    </row>
    <row r="191" spans="1:11" x14ac:dyDescent="0.25">
      <c r="A191" s="14"/>
      <c r="B191" s="14"/>
      <c r="C191" s="4"/>
      <c r="D191" s="15"/>
      <c r="E191" s="16" t="str">
        <f>IF(C191="","",C191+D191)</f>
        <v/>
      </c>
      <c r="F191" s="17"/>
      <c r="G191" s="17"/>
      <c r="H191" s="9" t="str">
        <f>IF(F191&lt;&gt;"",ROUND(F191-G191,2),"")</f>
        <v/>
      </c>
      <c r="I191" s="8" t="str">
        <f>IF(F191&lt;&gt;"",IF(OR(H191&lt;=0,E191=""),0,MAX(0,'Summary'!$C$4-E191)),"")</f>
        <v/>
      </c>
      <c r="J191" s="3" t="str">
        <f>IF(F191&lt;&gt;"",IF(H191&lt;=0,"Paid",IF(I191=0,"Not due",IF(I191&lt;=30,"1-30 days",IF(I191&lt;=60,"31-60 days",IF(I191&lt;=90,"61-90 days","Over 90 days"))))),"")</f>
        <v/>
      </c>
      <c r="K191" s="9" t="str">
        <f>IF(F191&lt;&gt;"",ROUND(MAX(0,H191)*'Summary'!$C$5*I191,2),"")</f>
        <v/>
      </c>
    </row>
    <row r="192" spans="1:11" x14ac:dyDescent="0.25">
      <c r="A192" s="14"/>
      <c r="B192" s="14"/>
      <c r="C192" s="4"/>
      <c r="D192" s="15"/>
      <c r="E192" s="16" t="str">
        <f>IF(C192="","",C192+D192)</f>
        <v/>
      </c>
      <c r="F192" s="17"/>
      <c r="G192" s="17"/>
      <c r="H192" s="9" t="str">
        <f>IF(F192&lt;&gt;"",ROUND(F192-G192,2),"")</f>
        <v/>
      </c>
      <c r="I192" s="8" t="str">
        <f>IF(F192&lt;&gt;"",IF(OR(H192&lt;=0,E192=""),0,MAX(0,'Summary'!$C$4-E192)),"")</f>
        <v/>
      </c>
      <c r="J192" s="3" t="str">
        <f>IF(F192&lt;&gt;"",IF(H192&lt;=0,"Paid",IF(I192=0,"Not due",IF(I192&lt;=30,"1-30 days",IF(I192&lt;=60,"31-60 days",IF(I192&lt;=90,"61-90 days","Over 90 days"))))),"")</f>
        <v/>
      </c>
      <c r="K192" s="9" t="str">
        <f>IF(F192&lt;&gt;"",ROUND(MAX(0,H192)*'Summary'!$C$5*I192,2),"")</f>
        <v/>
      </c>
    </row>
    <row r="193" spans="1:11" x14ac:dyDescent="0.25">
      <c r="A193" s="14"/>
      <c r="B193" s="14"/>
      <c r="C193" s="4"/>
      <c r="D193" s="15"/>
      <c r="E193" s="16" t="str">
        <f>IF(C193="","",C193+D193)</f>
        <v/>
      </c>
      <c r="F193" s="17"/>
      <c r="G193" s="17"/>
      <c r="H193" s="9" t="str">
        <f>IF(F193&lt;&gt;"",ROUND(F193-G193,2),"")</f>
        <v/>
      </c>
      <c r="I193" s="8" t="str">
        <f>IF(F193&lt;&gt;"",IF(OR(H193&lt;=0,E193=""),0,MAX(0,'Summary'!$C$4-E193)),"")</f>
        <v/>
      </c>
      <c r="J193" s="3" t="str">
        <f>IF(F193&lt;&gt;"",IF(H193&lt;=0,"Paid",IF(I193=0,"Not due",IF(I193&lt;=30,"1-30 days",IF(I193&lt;=60,"31-60 days",IF(I193&lt;=90,"61-90 days","Over 90 days"))))),"")</f>
        <v/>
      </c>
      <c r="K193" s="9" t="str">
        <f>IF(F193&lt;&gt;"",ROUND(MAX(0,H193)*'Summary'!$C$5*I193,2),"")</f>
        <v/>
      </c>
    </row>
    <row r="194" spans="1:11" x14ac:dyDescent="0.25">
      <c r="A194" s="14"/>
      <c r="B194" s="14"/>
      <c r="C194" s="4"/>
      <c r="D194" s="15"/>
      <c r="E194" s="16" t="str">
        <f>IF(C194="","",C194+D194)</f>
        <v/>
      </c>
      <c r="F194" s="17"/>
      <c r="G194" s="17"/>
      <c r="H194" s="9" t="str">
        <f>IF(F194&lt;&gt;"",ROUND(F194-G194,2),"")</f>
        <v/>
      </c>
      <c r="I194" s="8" t="str">
        <f>IF(F194&lt;&gt;"",IF(OR(H194&lt;=0,E194=""),0,MAX(0,'Summary'!$C$4-E194)),"")</f>
        <v/>
      </c>
      <c r="J194" s="3" t="str">
        <f>IF(F194&lt;&gt;"",IF(H194&lt;=0,"Paid",IF(I194=0,"Not due",IF(I194&lt;=30,"1-30 days",IF(I194&lt;=60,"31-60 days",IF(I194&lt;=90,"61-90 days","Over 90 days"))))),"")</f>
        <v/>
      </c>
      <c r="K194" s="9" t="str">
        <f>IF(F194&lt;&gt;"",ROUND(MAX(0,H194)*'Summary'!$C$5*I194,2),"")</f>
        <v/>
      </c>
    </row>
    <row r="195" spans="1:11" x14ac:dyDescent="0.25">
      <c r="A195" s="14"/>
      <c r="B195" s="14"/>
      <c r="C195" s="4"/>
      <c r="D195" s="15"/>
      <c r="E195" s="16" t="str">
        <f>IF(C195="","",C195+D195)</f>
        <v/>
      </c>
      <c r="F195" s="17"/>
      <c r="G195" s="17"/>
      <c r="H195" s="9" t="str">
        <f>IF(F195&lt;&gt;"",ROUND(F195-G195,2),"")</f>
        <v/>
      </c>
      <c r="I195" s="8" t="str">
        <f>IF(F195&lt;&gt;"",IF(OR(H195&lt;=0,E195=""),0,MAX(0,'Summary'!$C$4-E195)),"")</f>
        <v/>
      </c>
      <c r="J195" s="3" t="str">
        <f>IF(F195&lt;&gt;"",IF(H195&lt;=0,"Paid",IF(I195=0,"Not due",IF(I195&lt;=30,"1-30 days",IF(I195&lt;=60,"31-60 days",IF(I195&lt;=90,"61-90 days","Over 90 days"))))),"")</f>
        <v/>
      </c>
      <c r="K195" s="9" t="str">
        <f>IF(F195&lt;&gt;"",ROUND(MAX(0,H195)*'Summary'!$C$5*I195,2),"")</f>
        <v/>
      </c>
    </row>
    <row r="196" spans="1:11" x14ac:dyDescent="0.25">
      <c r="A196" s="14"/>
      <c r="B196" s="14"/>
      <c r="C196" s="4"/>
      <c r="D196" s="15"/>
      <c r="E196" s="16" t="str">
        <f>IF(C196="","",C196+D196)</f>
        <v/>
      </c>
      <c r="F196" s="17"/>
      <c r="G196" s="17"/>
      <c r="H196" s="9" t="str">
        <f>IF(F196&lt;&gt;"",ROUND(F196-G196,2),"")</f>
        <v/>
      </c>
      <c r="I196" s="8" t="str">
        <f>IF(F196&lt;&gt;"",IF(OR(H196&lt;=0,E196=""),0,MAX(0,'Summary'!$C$4-E196)),"")</f>
        <v/>
      </c>
      <c r="J196" s="3" t="str">
        <f>IF(F196&lt;&gt;"",IF(H196&lt;=0,"Paid",IF(I196=0,"Not due",IF(I196&lt;=30,"1-30 days",IF(I196&lt;=60,"31-60 days",IF(I196&lt;=90,"61-90 days","Over 90 days"))))),"")</f>
        <v/>
      </c>
      <c r="K196" s="9" t="str">
        <f>IF(F196&lt;&gt;"",ROUND(MAX(0,H196)*'Summary'!$C$5*I196,2),"")</f>
        <v/>
      </c>
    </row>
    <row r="197" spans="1:11" x14ac:dyDescent="0.25">
      <c r="A197" s="14"/>
      <c r="B197" s="14"/>
      <c r="C197" s="4"/>
      <c r="D197" s="15"/>
      <c r="E197" s="16" t="str">
        <f>IF(C197="","",C197+D197)</f>
        <v/>
      </c>
      <c r="F197" s="17"/>
      <c r="G197" s="17"/>
      <c r="H197" s="9" t="str">
        <f>IF(F197&lt;&gt;"",ROUND(F197-G197,2),"")</f>
        <v/>
      </c>
      <c r="I197" s="8" t="str">
        <f>IF(F197&lt;&gt;"",IF(OR(H197&lt;=0,E197=""),0,MAX(0,'Summary'!$C$4-E197)),"")</f>
        <v/>
      </c>
      <c r="J197" s="3" t="str">
        <f>IF(F197&lt;&gt;"",IF(H197&lt;=0,"Paid",IF(I197=0,"Not due",IF(I197&lt;=30,"1-30 days",IF(I197&lt;=60,"31-60 days",IF(I197&lt;=90,"61-90 days","Over 90 days"))))),"")</f>
        <v/>
      </c>
      <c r="K197" s="9" t="str">
        <f>IF(F197&lt;&gt;"",ROUND(MAX(0,H197)*'Summary'!$C$5*I197,2),"")</f>
        <v/>
      </c>
    </row>
    <row r="198" spans="1:11" x14ac:dyDescent="0.25">
      <c r="A198" s="14"/>
      <c r="B198" s="14"/>
      <c r="C198" s="4"/>
      <c r="D198" s="15"/>
      <c r="E198" s="16" t="str">
        <f>IF(C198="","",C198+D198)</f>
        <v/>
      </c>
      <c r="F198" s="17"/>
      <c r="G198" s="17"/>
      <c r="H198" s="9" t="str">
        <f>IF(F198&lt;&gt;"",ROUND(F198-G198,2),"")</f>
        <v/>
      </c>
      <c r="I198" s="8" t="str">
        <f>IF(F198&lt;&gt;"",IF(OR(H198&lt;=0,E198=""),0,MAX(0,'Summary'!$C$4-E198)),"")</f>
        <v/>
      </c>
      <c r="J198" s="3" t="str">
        <f>IF(F198&lt;&gt;"",IF(H198&lt;=0,"Paid",IF(I198=0,"Not due",IF(I198&lt;=30,"1-30 days",IF(I198&lt;=60,"31-60 days",IF(I198&lt;=90,"61-90 days","Over 90 days"))))),"")</f>
        <v/>
      </c>
      <c r="K198" s="9" t="str">
        <f>IF(F198&lt;&gt;"",ROUND(MAX(0,H198)*'Summary'!$C$5*I198,2),"")</f>
        <v/>
      </c>
    </row>
    <row r="199" spans="1:11" x14ac:dyDescent="0.25">
      <c r="A199" s="14"/>
      <c r="B199" s="14"/>
      <c r="C199" s="4"/>
      <c r="D199" s="15"/>
      <c r="E199" s="16" t="str">
        <f>IF(C199="","",C199+D199)</f>
        <v/>
      </c>
      <c r="F199" s="17"/>
      <c r="G199" s="17"/>
      <c r="H199" s="9" t="str">
        <f>IF(F199&lt;&gt;"",ROUND(F199-G199,2),"")</f>
        <v/>
      </c>
      <c r="I199" s="8" t="str">
        <f>IF(F199&lt;&gt;"",IF(OR(H199&lt;=0,E199=""),0,MAX(0,'Summary'!$C$4-E199)),"")</f>
        <v/>
      </c>
      <c r="J199" s="3" t="str">
        <f>IF(F199&lt;&gt;"",IF(H199&lt;=0,"Paid",IF(I199=0,"Not due",IF(I199&lt;=30,"1-30 days",IF(I199&lt;=60,"31-60 days",IF(I199&lt;=90,"61-90 days","Over 90 days"))))),"")</f>
        <v/>
      </c>
      <c r="K199" s="9" t="str">
        <f>IF(F199&lt;&gt;"",ROUND(MAX(0,H199)*'Summary'!$C$5*I199,2),"")</f>
        <v/>
      </c>
    </row>
    <row r="200" spans="1:11" x14ac:dyDescent="0.25">
      <c r="A200" s="14"/>
      <c r="B200" s="14"/>
      <c r="C200" s="4"/>
      <c r="D200" s="15"/>
      <c r="E200" s="16" t="str">
        <f>IF(C200="","",C200+D200)</f>
        <v/>
      </c>
      <c r="F200" s="17"/>
      <c r="G200" s="17"/>
      <c r="H200" s="9" t="str">
        <f>IF(F200&lt;&gt;"",ROUND(F200-G200,2),"")</f>
        <v/>
      </c>
      <c r="I200" s="8" t="str">
        <f>IF(F200&lt;&gt;"",IF(OR(H200&lt;=0,E200=""),0,MAX(0,'Summary'!$C$4-E200)),"")</f>
        <v/>
      </c>
      <c r="J200" s="3" t="str">
        <f>IF(F200&lt;&gt;"",IF(H200&lt;=0,"Paid",IF(I200=0,"Not due",IF(I200&lt;=30,"1-30 days",IF(I200&lt;=60,"31-60 days",IF(I200&lt;=90,"61-90 days","Over 90 days"))))),"")</f>
        <v/>
      </c>
      <c r="K200" s="9" t="str">
        <f>IF(F200&lt;&gt;"",ROUND(MAX(0,H200)*'Summary'!$C$5*I200,2),"")</f>
        <v/>
      </c>
    </row>
    <row r="201" spans="1:11" x14ac:dyDescent="0.25">
      <c r="A201" s="14"/>
      <c r="B201" s="14"/>
      <c r="C201" s="4"/>
      <c r="D201" s="15"/>
      <c r="E201" s="16" t="str">
        <f>IF(C201="","",C201+D201)</f>
        <v/>
      </c>
      <c r="F201" s="17"/>
      <c r="G201" s="17"/>
      <c r="H201" s="9" t="str">
        <f>IF(F201&lt;&gt;"",ROUND(F201-G201,2),"")</f>
        <v/>
      </c>
      <c r="I201" s="8" t="str">
        <f>IF(F201&lt;&gt;"",IF(OR(H201&lt;=0,E201=""),0,MAX(0,'Summary'!$C$4-E201)),"")</f>
        <v/>
      </c>
      <c r="J201" s="3" t="str">
        <f>IF(F201&lt;&gt;"",IF(H201&lt;=0,"Paid",IF(I201=0,"Not due",IF(I201&lt;=30,"1-30 days",IF(I201&lt;=60,"31-60 days",IF(I201&lt;=90,"61-90 days","Over 90 days"))))),"")</f>
        <v/>
      </c>
      <c r="K201" s="9" t="str">
        <f>IF(F201&lt;&gt;"",ROUND(MAX(0,H201)*'Summary'!$C$5*I201,2),"")</f>
        <v/>
      </c>
    </row>
    <row r="202" spans="1:11" x14ac:dyDescent="0.25">
      <c r="A202" s="14"/>
      <c r="B202" s="14"/>
      <c r="C202" s="4"/>
      <c r="D202" s="15"/>
      <c r="E202" s="16" t="str">
        <f>IF(C202="","",C202+D202)</f>
        <v/>
      </c>
      <c r="F202" s="17"/>
      <c r="G202" s="17"/>
      <c r="H202" s="9" t="str">
        <f>IF(F202&lt;&gt;"",ROUND(F202-G202,2),"")</f>
        <v/>
      </c>
      <c r="I202" s="8" t="str">
        <f>IF(F202&lt;&gt;"",IF(OR(H202&lt;=0,E202=""),0,MAX(0,'Summary'!$C$4-E202)),"")</f>
        <v/>
      </c>
      <c r="J202" s="3" t="str">
        <f>IF(F202&lt;&gt;"",IF(H202&lt;=0,"Paid",IF(I202=0,"Not due",IF(I202&lt;=30,"1-30 days",IF(I202&lt;=60,"31-60 days",IF(I202&lt;=90,"61-90 days","Over 90 days"))))),"")</f>
        <v/>
      </c>
      <c r="K202" s="9" t="str">
        <f>IF(F202&lt;&gt;"",ROUND(MAX(0,H202)*'Summary'!$C$5*I202,2),"")</f>
        <v/>
      </c>
    </row>
    <row r="203" spans="1:11" x14ac:dyDescent="0.25">
      <c r="A203" s="14"/>
      <c r="B203" s="14"/>
      <c r="C203" s="4"/>
      <c r="D203" s="15"/>
      <c r="E203" s="16" t="str">
        <f>IF(C203="","",C203+D203)</f>
        <v/>
      </c>
      <c r="F203" s="17"/>
      <c r="G203" s="17"/>
      <c r="H203" s="9" t="str">
        <f>IF(F203&lt;&gt;"",ROUND(F203-G203,2),"")</f>
        <v/>
      </c>
      <c r="I203" s="8" t="str">
        <f>IF(F203&lt;&gt;"",IF(OR(H203&lt;=0,E203=""),0,MAX(0,'Summary'!$C$4-E203)),"")</f>
        <v/>
      </c>
      <c r="J203" s="3" t="str">
        <f>IF(F203&lt;&gt;"",IF(H203&lt;=0,"Paid",IF(I203=0,"Not due",IF(I203&lt;=30,"1-30 days",IF(I203&lt;=60,"31-60 days",IF(I203&lt;=90,"61-90 days","Over 90 days"))))),"")</f>
        <v/>
      </c>
      <c r="K203" s="9" t="str">
        <f>IF(F203&lt;&gt;"",ROUND(MAX(0,H203)*'Summary'!$C$5*I203,2),"")</f>
        <v/>
      </c>
    </row>
  </sheetData>
  <conditionalFormatting sqref="A4:K203">
    <cfRule type="expression" dxfId="1" priority="1">
      <formula>$J4="Paid"</formula>
    </cfRule>
  </conditionalFormatting>
  <conditionalFormatting sqref="A4:K203">
    <cfRule type="expression" dxfId="2" priority="2">
      <formula>AND($I4&lt;&gt;"",$I4&gt;60)</formula>
    </cfRule>
  </conditionalFormatting>
  <conditionalFormatting sqref="A4:K203">
    <cfRule type="expression" dxfId="3" priority="3">
      <formula>AND($I4&lt;&gt;"",$I4&gt;0)</formula>
    </cfRule>
  </conditionalFormatting>
  <dataValidations count="2">
    <dataValidation type="list" allowBlank="1" sqref="A10:A203">
      <formula1>'Customers'!$A$4:$A$23</formula1>
    </dataValidation>
    <dataValidation type="list" allowBlank="1" sqref="A4:A203">
      <formula1>'Customers'!$A$4:$A$23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4" width="18" customWidth="1"/>
    <col min="5" max="5" width="10" customWidth="1"/>
    <col min="6" max="6" width="18" customWidth="1"/>
    <col min="7" max="7" width="11" customWidth="1"/>
    <col min="8" max="8" width="16" customWidth="1"/>
  </cols>
  <sheetData>
    <row r="1" spans="1:1" x14ac:dyDescent="0.25">
      <c r="A1" s="1" t="s">
        <v>54</v>
      </c>
    </row>
    <row r="2" spans="1:1" x14ac:dyDescent="0.25">
      <c r="A2" s="2" t="s">
        <v>55</v>
      </c>
    </row>
    <row r="3" spans="1:8" x14ac:dyDescent="0.25">
      <c r="A3" s="11" t="s">
        <v>23</v>
      </c>
      <c r="B3" s="11" t="s">
        <v>56</v>
      </c>
      <c r="C3" s="11" t="s">
        <v>57</v>
      </c>
      <c r="D3" s="11" t="s">
        <v>5</v>
      </c>
      <c r="E3" s="11" t="s">
        <v>13</v>
      </c>
      <c r="F3" s="11" t="s">
        <v>58</v>
      </c>
      <c r="G3" s="11" t="s">
        <v>14</v>
      </c>
      <c r="H3" s="11" t="s">
        <v>31</v>
      </c>
    </row>
    <row r="4" spans="1:8" x14ac:dyDescent="0.25">
      <c r="A4" s="14" t="s">
        <v>40</v>
      </c>
      <c r="B4" s="17">
        <v>400000</v>
      </c>
      <c r="C4" s="9">
        <f>IF($A4="","",SUMIFS('Invoices'!$H$4:$H$203,'Invoices'!$A$4:$A$203,$A4,'Invoices'!$H$4:$H$203,"&gt;0"))</f>
        <v>430700</v>
      </c>
      <c r="D4" s="9">
        <f>IF($A4="","",SUMIFS('Invoices'!$H$4:$H$203,'Invoices'!$A$4:$A$203,$A4,'Invoices'!$I$4:$I$203,"&gt;0"))</f>
        <v>0</v>
      </c>
      <c r="E4" s="7">
        <f>IF($A4="","",IF($C$24=0,0,C4/$C$24))</f>
        <v>0.18411490617</v>
      </c>
      <c r="F4" s="9">
        <f>IF($A4="","",IF(B4+0=0,0,MAX(0,C4-B4)))</f>
        <v>30700</v>
      </c>
      <c r="G4" s="8">
        <f>IF($A4="","",COUNTIFS('Invoices'!$A$4:$A$203,$A4,'Invoices'!$H$4:$H$203,"&gt;0"))</f>
        <v>2</v>
      </c>
      <c r="H4" s="9">
        <f>IF($A4="","",SUMIFS('Invoices'!$K$4:$K$203,'Invoices'!$A$4:$A$203,$A4))</f>
        <v>0</v>
      </c>
    </row>
    <row r="5" spans="1:8" x14ac:dyDescent="0.25">
      <c r="A5" s="14" t="s">
        <v>36</v>
      </c>
      <c r="B5" s="17">
        <v>600000</v>
      </c>
      <c r="C5" s="9">
        <f>IF($A5="","",SUMIFS('Invoices'!$H$4:$H$203,'Invoices'!$A$4:$A$203,$A5,'Invoices'!$H$4:$H$203,"&gt;0"))</f>
        <v>460300</v>
      </c>
      <c r="D5" s="9">
        <f>IF($A5="","",SUMIFS('Invoices'!$H$4:$H$203,'Invoices'!$A$4:$A$203,$A5,'Invoices'!$I$4:$I$203,"&gt;0"))</f>
        <v>174300</v>
      </c>
      <c r="E5" s="7">
        <f>IF($A5="","",IF($C$24=0,0,C5/$C$24))</f>
        <v>0.19676826401</v>
      </c>
      <c r="F5" s="9">
        <f>IF($A5="","",IF(B5+0=0,0,MAX(0,C5-B5)))</f>
        <v>0</v>
      </c>
      <c r="G5" s="8">
        <f>IF($A5="","",COUNTIFS('Invoices'!$A$4:$A$203,$A5,'Invoices'!$H$4:$H$203,"&gt;0"))</f>
        <v>2</v>
      </c>
      <c r="H5" s="9">
        <f>IF($A5="","",SUMIFS('Invoices'!$K$4:$K$203,'Invoices'!$A$4:$A$203,$A5))</f>
        <v>1917.3</v>
      </c>
    </row>
    <row r="6" spans="1:8" x14ac:dyDescent="0.25">
      <c r="A6" s="14" t="s">
        <v>42</v>
      </c>
      <c r="B6" s="17">
        <v>150000</v>
      </c>
      <c r="C6" s="9">
        <f>IF($A6="","",SUMIFS('Invoices'!$H$4:$H$203,'Invoices'!$A$4:$A$203,$A6,'Invoices'!$H$4:$H$203,"&gt;0"))</f>
        <v>123500</v>
      </c>
      <c r="D6" s="9">
        <f>IF($A6="","",SUMIFS('Invoices'!$H$4:$H$203,'Invoices'!$A$4:$A$203,$A6,'Invoices'!$I$4:$I$203,"&gt;0"))</f>
        <v>123500</v>
      </c>
      <c r="E6" s="7">
        <f>IF($A6="","",IF($C$24=0,0,C6/$C$24))</f>
        <v>0.052793570726</v>
      </c>
      <c r="F6" s="9">
        <f>IF($A6="","",IF(B6+0=0,0,MAX(0,C6-B6)))</f>
        <v>0</v>
      </c>
      <c r="G6" s="8">
        <f>IF($A6="","",COUNTIFS('Invoices'!$A$4:$A$203,$A6,'Invoices'!$H$4:$H$203,"&gt;0"))</f>
        <v>2</v>
      </c>
      <c r="H6" s="9">
        <f>IF($A6="","",SUMIFS('Invoices'!$K$4:$K$203,'Invoices'!$A$4:$A$203,$A6))</f>
        <v>2913.5</v>
      </c>
    </row>
    <row r="7" spans="1:8" x14ac:dyDescent="0.25">
      <c r="A7" s="14" t="s">
        <v>32</v>
      </c>
      <c r="B7" s="17">
        <v>900000</v>
      </c>
      <c r="C7" s="9">
        <f>IF($A7="","",SUMIFS('Invoices'!$H$4:$H$203,'Invoices'!$A$4:$A$203,$A7,'Invoices'!$H$4:$H$203,"&gt;0"))</f>
        <v>811800</v>
      </c>
      <c r="D7" s="9">
        <f>IF($A7="","",SUMIFS('Invoices'!$H$4:$H$203,'Invoices'!$A$4:$A$203,$A7,'Invoices'!$I$4:$I$203,"&gt;0"))</f>
        <v>659000</v>
      </c>
      <c r="E7" s="7">
        <f>IF($A7="","",IF($C$24=0,0,C7/$C$24))</f>
        <v>0.34702688839</v>
      </c>
      <c r="F7" s="9">
        <f>IF($A7="","",IF(B7+0=0,0,MAX(0,C7-B7)))</f>
        <v>0</v>
      </c>
      <c r="G7" s="8">
        <f>IF($A7="","",COUNTIFS('Invoices'!$A$4:$A$203,$A7,'Invoices'!$H$4:$H$203,"&gt;0"))</f>
        <v>3</v>
      </c>
      <c r="H7" s="9">
        <f>IF($A7="","",SUMIFS('Invoices'!$K$4:$K$203,'Invoices'!$A$4:$A$203,$A7))</f>
        <v>32359</v>
      </c>
    </row>
    <row r="8" spans="1:8" x14ac:dyDescent="0.25">
      <c r="A8" s="14" t="s">
        <v>38</v>
      </c>
      <c r="B8" s="17">
        <v>300000</v>
      </c>
      <c r="C8" s="9">
        <f>IF($A8="","",SUMIFS('Invoices'!$H$4:$H$203,'Invoices'!$A$4:$A$203,$A8,'Invoices'!$H$4:$H$203,"&gt;0"))</f>
        <v>281600</v>
      </c>
      <c r="D8" s="9">
        <f>IF($A8="","",SUMIFS('Invoices'!$H$4:$H$203,'Invoices'!$A$4:$A$203,$A8,'Invoices'!$I$4:$I$203,"&gt;0"))</f>
        <v>187400</v>
      </c>
      <c r="E8" s="7">
        <f>IF($A8="","",IF($C$24=0,0,C8/$C$24))</f>
        <v>0.12037789082</v>
      </c>
      <c r="F8" s="9">
        <f>IF($A8="","",IF(B8+0=0,0,MAX(0,C8-B8)))</f>
        <v>0</v>
      </c>
      <c r="G8" s="8">
        <f>IF($A8="","",COUNTIFS('Invoices'!$A$4:$A$203,$A8,'Invoices'!$H$4:$H$203,"&gt;0"))</f>
        <v>2</v>
      </c>
      <c r="H8" s="9">
        <f>IF($A8="","",SUMIFS('Invoices'!$K$4:$K$203,'Invoices'!$A$4:$A$203,$A8))</f>
        <v>11618.8</v>
      </c>
    </row>
    <row r="9" spans="1:8" x14ac:dyDescent="0.25">
      <c r="A9" s="14" t="s">
        <v>34</v>
      </c>
      <c r="B9" s="17">
        <v>250000</v>
      </c>
      <c r="C9" s="9">
        <f>IF($A9="","",SUMIFS('Invoices'!$H$4:$H$203,'Invoices'!$A$4:$A$203,$A9,'Invoices'!$H$4:$H$203,"&gt;0"))</f>
        <v>231400</v>
      </c>
      <c r="D9" s="9">
        <f>IF($A9="","",SUMIFS('Invoices'!$H$4:$H$203,'Invoices'!$A$4:$A$203,$A9,'Invoices'!$I$4:$I$203,"&gt;0"))</f>
        <v>231400</v>
      </c>
      <c r="E9" s="7">
        <f>IF($A9="","",IF($C$24=0,0,C9/$C$24))</f>
        <v>0.098918479887</v>
      </c>
      <c r="F9" s="9">
        <f>IF($A9="","",IF(B9+0=0,0,MAX(0,C9-B9)))</f>
        <v>0</v>
      </c>
      <c r="G9" s="8">
        <f>IF($A9="","",COUNTIFS('Invoices'!$A$4:$A$203,$A9,'Invoices'!$H$4:$H$203,"&gt;0"))</f>
        <v>2</v>
      </c>
      <c r="H9" s="9">
        <f>IF($A9="","",SUMIFS('Invoices'!$K$4:$K$203,'Invoices'!$A$4:$A$203,$A9))</f>
        <v>16598</v>
      </c>
    </row>
    <row r="10" spans="1:8" x14ac:dyDescent="0.25">
      <c r="A10" s="14"/>
      <c r="B10" s="17"/>
      <c r="C10" s="9" t="str">
        <f>IF($A10="","",SUMIFS('Invoices'!$H$4:$H$203,'Invoices'!$A$4:$A$203,$A10,'Invoices'!$H$4:$H$203,"&gt;0"))</f>
        <v/>
      </c>
      <c r="D10" s="9" t="str">
        <f>IF($A10="","",SUMIFS('Invoices'!$H$4:$H$203,'Invoices'!$A$4:$A$203,$A10,'Invoices'!$I$4:$I$203,"&gt;0"))</f>
        <v/>
      </c>
      <c r="E10" s="7" t="str">
        <f>IF($A10="","",IF($C$24=0,0,C10/$C$24))</f>
        <v/>
      </c>
      <c r="F10" s="9" t="str">
        <f>IF($A10="","",IF(B10+0=0,0,MAX(0,C10-B10)))</f>
        <v/>
      </c>
      <c r="G10" s="8" t="str">
        <f>IF($A10="","",COUNTIFS('Invoices'!$A$4:$A$203,$A10,'Invoices'!$H$4:$H$203,"&gt;0"))</f>
        <v/>
      </c>
      <c r="H10" s="9" t="str">
        <f>IF($A10="","",SUMIFS('Invoices'!$K$4:$K$203,'Invoices'!$A$4:$A$203,$A10))</f>
        <v/>
      </c>
    </row>
    <row r="11" spans="1:8" x14ac:dyDescent="0.25">
      <c r="A11" s="14"/>
      <c r="B11" s="17"/>
      <c r="C11" s="9" t="str">
        <f>IF($A11="","",SUMIFS('Invoices'!$H$4:$H$203,'Invoices'!$A$4:$A$203,$A11,'Invoices'!$H$4:$H$203,"&gt;0"))</f>
        <v/>
      </c>
      <c r="D11" s="9" t="str">
        <f>IF($A11="","",SUMIFS('Invoices'!$H$4:$H$203,'Invoices'!$A$4:$A$203,$A11,'Invoices'!$I$4:$I$203,"&gt;0"))</f>
        <v/>
      </c>
      <c r="E11" s="7" t="str">
        <f>IF($A11="","",IF($C$24=0,0,C11/$C$24))</f>
        <v/>
      </c>
      <c r="F11" s="9" t="str">
        <f>IF($A11="","",IF(B11+0=0,0,MAX(0,C11-B11)))</f>
        <v/>
      </c>
      <c r="G11" s="8" t="str">
        <f>IF($A11="","",COUNTIFS('Invoices'!$A$4:$A$203,$A11,'Invoices'!$H$4:$H$203,"&gt;0"))</f>
        <v/>
      </c>
      <c r="H11" s="9" t="str">
        <f>IF($A11="","",SUMIFS('Invoices'!$K$4:$K$203,'Invoices'!$A$4:$A$203,$A11))</f>
        <v/>
      </c>
    </row>
    <row r="12" spans="1:8" x14ac:dyDescent="0.25">
      <c r="A12" s="14"/>
      <c r="B12" s="17"/>
      <c r="C12" s="9" t="str">
        <f>IF($A12="","",SUMIFS('Invoices'!$H$4:$H$203,'Invoices'!$A$4:$A$203,$A12,'Invoices'!$H$4:$H$203,"&gt;0"))</f>
        <v/>
      </c>
      <c r="D12" s="9" t="str">
        <f>IF($A12="","",SUMIFS('Invoices'!$H$4:$H$203,'Invoices'!$A$4:$A$203,$A12,'Invoices'!$I$4:$I$203,"&gt;0"))</f>
        <v/>
      </c>
      <c r="E12" s="7" t="str">
        <f>IF($A12="","",IF($C$24=0,0,C12/$C$24))</f>
        <v/>
      </c>
      <c r="F12" s="9" t="str">
        <f>IF($A12="","",IF(B12+0=0,0,MAX(0,C12-B12)))</f>
        <v/>
      </c>
      <c r="G12" s="8" t="str">
        <f>IF($A12="","",COUNTIFS('Invoices'!$A$4:$A$203,$A12,'Invoices'!$H$4:$H$203,"&gt;0"))</f>
        <v/>
      </c>
      <c r="H12" s="9" t="str">
        <f>IF($A12="","",SUMIFS('Invoices'!$K$4:$K$203,'Invoices'!$A$4:$A$203,$A12))</f>
        <v/>
      </c>
    </row>
    <row r="13" spans="1:8" x14ac:dyDescent="0.25">
      <c r="A13" s="14"/>
      <c r="B13" s="17"/>
      <c r="C13" s="9" t="str">
        <f>IF($A13="","",SUMIFS('Invoices'!$H$4:$H$203,'Invoices'!$A$4:$A$203,$A13,'Invoices'!$H$4:$H$203,"&gt;0"))</f>
        <v/>
      </c>
      <c r="D13" s="9" t="str">
        <f>IF($A13="","",SUMIFS('Invoices'!$H$4:$H$203,'Invoices'!$A$4:$A$203,$A13,'Invoices'!$I$4:$I$203,"&gt;0"))</f>
        <v/>
      </c>
      <c r="E13" s="7" t="str">
        <f>IF($A13="","",IF($C$24=0,0,C13/$C$24))</f>
        <v/>
      </c>
      <c r="F13" s="9" t="str">
        <f>IF($A13="","",IF(B13+0=0,0,MAX(0,C13-B13)))</f>
        <v/>
      </c>
      <c r="G13" s="8" t="str">
        <f>IF($A13="","",COUNTIFS('Invoices'!$A$4:$A$203,$A13,'Invoices'!$H$4:$H$203,"&gt;0"))</f>
        <v/>
      </c>
      <c r="H13" s="9" t="str">
        <f>IF($A13="","",SUMIFS('Invoices'!$K$4:$K$203,'Invoices'!$A$4:$A$203,$A13))</f>
        <v/>
      </c>
    </row>
    <row r="14" spans="1:8" x14ac:dyDescent="0.25">
      <c r="A14" s="14"/>
      <c r="B14" s="17"/>
      <c r="C14" s="9" t="str">
        <f>IF($A14="","",SUMIFS('Invoices'!$H$4:$H$203,'Invoices'!$A$4:$A$203,$A14,'Invoices'!$H$4:$H$203,"&gt;0"))</f>
        <v/>
      </c>
      <c r="D14" s="9" t="str">
        <f>IF($A14="","",SUMIFS('Invoices'!$H$4:$H$203,'Invoices'!$A$4:$A$203,$A14,'Invoices'!$I$4:$I$203,"&gt;0"))</f>
        <v/>
      </c>
      <c r="E14" s="7" t="str">
        <f>IF($A14="","",IF($C$24=0,0,C14/$C$24))</f>
        <v/>
      </c>
      <c r="F14" s="9" t="str">
        <f>IF($A14="","",IF(B14+0=0,0,MAX(0,C14-B14)))</f>
        <v/>
      </c>
      <c r="G14" s="8" t="str">
        <f>IF($A14="","",COUNTIFS('Invoices'!$A$4:$A$203,$A14,'Invoices'!$H$4:$H$203,"&gt;0"))</f>
        <v/>
      </c>
      <c r="H14" s="9" t="str">
        <f>IF($A14="","",SUMIFS('Invoices'!$K$4:$K$203,'Invoices'!$A$4:$A$203,$A14))</f>
        <v/>
      </c>
    </row>
    <row r="15" spans="1:8" x14ac:dyDescent="0.25">
      <c r="A15" s="14"/>
      <c r="B15" s="17"/>
      <c r="C15" s="9" t="str">
        <f>IF($A15="","",SUMIFS('Invoices'!$H$4:$H$203,'Invoices'!$A$4:$A$203,$A15,'Invoices'!$H$4:$H$203,"&gt;0"))</f>
        <v/>
      </c>
      <c r="D15" s="9" t="str">
        <f>IF($A15="","",SUMIFS('Invoices'!$H$4:$H$203,'Invoices'!$A$4:$A$203,$A15,'Invoices'!$I$4:$I$203,"&gt;0"))</f>
        <v/>
      </c>
      <c r="E15" s="7" t="str">
        <f>IF($A15="","",IF($C$24=0,0,C15/$C$24))</f>
        <v/>
      </c>
      <c r="F15" s="9" t="str">
        <f>IF($A15="","",IF(B15+0=0,0,MAX(0,C15-B15)))</f>
        <v/>
      </c>
      <c r="G15" s="8" t="str">
        <f>IF($A15="","",COUNTIFS('Invoices'!$A$4:$A$203,$A15,'Invoices'!$H$4:$H$203,"&gt;0"))</f>
        <v/>
      </c>
      <c r="H15" s="9" t="str">
        <f>IF($A15="","",SUMIFS('Invoices'!$K$4:$K$203,'Invoices'!$A$4:$A$203,$A15))</f>
        <v/>
      </c>
    </row>
    <row r="16" spans="1:8" x14ac:dyDescent="0.25">
      <c r="A16" s="14"/>
      <c r="B16" s="17"/>
      <c r="C16" s="9" t="str">
        <f>IF($A16="","",SUMIFS('Invoices'!$H$4:$H$203,'Invoices'!$A$4:$A$203,$A16,'Invoices'!$H$4:$H$203,"&gt;0"))</f>
        <v/>
      </c>
      <c r="D16" s="9" t="str">
        <f>IF($A16="","",SUMIFS('Invoices'!$H$4:$H$203,'Invoices'!$A$4:$A$203,$A16,'Invoices'!$I$4:$I$203,"&gt;0"))</f>
        <v/>
      </c>
      <c r="E16" s="7" t="str">
        <f>IF($A16="","",IF($C$24=0,0,C16/$C$24))</f>
        <v/>
      </c>
      <c r="F16" s="9" t="str">
        <f>IF($A16="","",IF(B16+0=0,0,MAX(0,C16-B16)))</f>
        <v/>
      </c>
      <c r="G16" s="8" t="str">
        <f>IF($A16="","",COUNTIFS('Invoices'!$A$4:$A$203,$A16,'Invoices'!$H$4:$H$203,"&gt;0"))</f>
        <v/>
      </c>
      <c r="H16" s="9" t="str">
        <f>IF($A16="","",SUMIFS('Invoices'!$K$4:$K$203,'Invoices'!$A$4:$A$203,$A16))</f>
        <v/>
      </c>
    </row>
    <row r="17" spans="1:8" x14ac:dyDescent="0.25">
      <c r="A17" s="14"/>
      <c r="B17" s="17"/>
      <c r="C17" s="9" t="str">
        <f>IF($A17="","",SUMIFS('Invoices'!$H$4:$H$203,'Invoices'!$A$4:$A$203,$A17,'Invoices'!$H$4:$H$203,"&gt;0"))</f>
        <v/>
      </c>
      <c r="D17" s="9" t="str">
        <f>IF($A17="","",SUMIFS('Invoices'!$H$4:$H$203,'Invoices'!$A$4:$A$203,$A17,'Invoices'!$I$4:$I$203,"&gt;0"))</f>
        <v/>
      </c>
      <c r="E17" s="7" t="str">
        <f>IF($A17="","",IF($C$24=0,0,C17/$C$24))</f>
        <v/>
      </c>
      <c r="F17" s="9" t="str">
        <f>IF($A17="","",IF(B17+0=0,0,MAX(0,C17-B17)))</f>
        <v/>
      </c>
      <c r="G17" s="8" t="str">
        <f>IF($A17="","",COUNTIFS('Invoices'!$A$4:$A$203,$A17,'Invoices'!$H$4:$H$203,"&gt;0"))</f>
        <v/>
      </c>
      <c r="H17" s="9" t="str">
        <f>IF($A17="","",SUMIFS('Invoices'!$K$4:$K$203,'Invoices'!$A$4:$A$203,$A17))</f>
        <v/>
      </c>
    </row>
    <row r="18" spans="1:8" x14ac:dyDescent="0.25">
      <c r="A18" s="14"/>
      <c r="B18" s="17"/>
      <c r="C18" s="9" t="str">
        <f>IF($A18="","",SUMIFS('Invoices'!$H$4:$H$203,'Invoices'!$A$4:$A$203,$A18,'Invoices'!$H$4:$H$203,"&gt;0"))</f>
        <v/>
      </c>
      <c r="D18" s="9" t="str">
        <f>IF($A18="","",SUMIFS('Invoices'!$H$4:$H$203,'Invoices'!$A$4:$A$203,$A18,'Invoices'!$I$4:$I$203,"&gt;0"))</f>
        <v/>
      </c>
      <c r="E18" s="7" t="str">
        <f>IF($A18="","",IF($C$24=0,0,C18/$C$24))</f>
        <v/>
      </c>
      <c r="F18" s="9" t="str">
        <f>IF($A18="","",IF(B18+0=0,0,MAX(0,C18-B18)))</f>
        <v/>
      </c>
      <c r="G18" s="8" t="str">
        <f>IF($A18="","",COUNTIFS('Invoices'!$A$4:$A$203,$A18,'Invoices'!$H$4:$H$203,"&gt;0"))</f>
        <v/>
      </c>
      <c r="H18" s="9" t="str">
        <f>IF($A18="","",SUMIFS('Invoices'!$K$4:$K$203,'Invoices'!$A$4:$A$203,$A18))</f>
        <v/>
      </c>
    </row>
    <row r="19" spans="1:8" x14ac:dyDescent="0.25">
      <c r="A19" s="14"/>
      <c r="B19" s="17"/>
      <c r="C19" s="9" t="str">
        <f>IF($A19="","",SUMIFS('Invoices'!$H$4:$H$203,'Invoices'!$A$4:$A$203,$A19,'Invoices'!$H$4:$H$203,"&gt;0"))</f>
        <v/>
      </c>
      <c r="D19" s="9" t="str">
        <f>IF($A19="","",SUMIFS('Invoices'!$H$4:$H$203,'Invoices'!$A$4:$A$203,$A19,'Invoices'!$I$4:$I$203,"&gt;0"))</f>
        <v/>
      </c>
      <c r="E19" s="7" t="str">
        <f>IF($A19="","",IF($C$24=0,0,C19/$C$24))</f>
        <v/>
      </c>
      <c r="F19" s="9" t="str">
        <f>IF($A19="","",IF(B19+0=0,0,MAX(0,C19-B19)))</f>
        <v/>
      </c>
      <c r="G19" s="8" t="str">
        <f>IF($A19="","",COUNTIFS('Invoices'!$A$4:$A$203,$A19,'Invoices'!$H$4:$H$203,"&gt;0"))</f>
        <v/>
      </c>
      <c r="H19" s="9" t="str">
        <f>IF($A19="","",SUMIFS('Invoices'!$K$4:$K$203,'Invoices'!$A$4:$A$203,$A19))</f>
        <v/>
      </c>
    </row>
    <row r="20" spans="1:8" x14ac:dyDescent="0.25">
      <c r="A20" s="14"/>
      <c r="B20" s="17"/>
      <c r="C20" s="9" t="str">
        <f>IF($A20="","",SUMIFS('Invoices'!$H$4:$H$203,'Invoices'!$A$4:$A$203,$A20,'Invoices'!$H$4:$H$203,"&gt;0"))</f>
        <v/>
      </c>
      <c r="D20" s="9" t="str">
        <f>IF($A20="","",SUMIFS('Invoices'!$H$4:$H$203,'Invoices'!$A$4:$A$203,$A20,'Invoices'!$I$4:$I$203,"&gt;0"))</f>
        <v/>
      </c>
      <c r="E20" s="7" t="str">
        <f>IF($A20="","",IF($C$24=0,0,C20/$C$24))</f>
        <v/>
      </c>
      <c r="F20" s="9" t="str">
        <f>IF($A20="","",IF(B20+0=0,0,MAX(0,C20-B20)))</f>
        <v/>
      </c>
      <c r="G20" s="8" t="str">
        <f>IF($A20="","",COUNTIFS('Invoices'!$A$4:$A$203,$A20,'Invoices'!$H$4:$H$203,"&gt;0"))</f>
        <v/>
      </c>
      <c r="H20" s="9" t="str">
        <f>IF($A20="","",SUMIFS('Invoices'!$K$4:$K$203,'Invoices'!$A$4:$A$203,$A20))</f>
        <v/>
      </c>
    </row>
    <row r="21" spans="1:8" x14ac:dyDescent="0.25">
      <c r="A21" s="14"/>
      <c r="B21" s="17"/>
      <c r="C21" s="9" t="str">
        <f>IF($A21="","",SUMIFS('Invoices'!$H$4:$H$203,'Invoices'!$A$4:$A$203,$A21,'Invoices'!$H$4:$H$203,"&gt;0"))</f>
        <v/>
      </c>
      <c r="D21" s="9" t="str">
        <f>IF($A21="","",SUMIFS('Invoices'!$H$4:$H$203,'Invoices'!$A$4:$A$203,$A21,'Invoices'!$I$4:$I$203,"&gt;0"))</f>
        <v/>
      </c>
      <c r="E21" s="7" t="str">
        <f>IF($A21="","",IF($C$24=0,0,C21/$C$24))</f>
        <v/>
      </c>
      <c r="F21" s="9" t="str">
        <f>IF($A21="","",IF(B21+0=0,0,MAX(0,C21-B21)))</f>
        <v/>
      </c>
      <c r="G21" s="8" t="str">
        <f>IF($A21="","",COUNTIFS('Invoices'!$A$4:$A$203,$A21,'Invoices'!$H$4:$H$203,"&gt;0"))</f>
        <v/>
      </c>
      <c r="H21" s="9" t="str">
        <f>IF($A21="","",SUMIFS('Invoices'!$K$4:$K$203,'Invoices'!$A$4:$A$203,$A21))</f>
        <v/>
      </c>
    </row>
    <row r="22" spans="1:8" x14ac:dyDescent="0.25">
      <c r="A22" s="14"/>
      <c r="B22" s="17"/>
      <c r="C22" s="9" t="str">
        <f>IF($A22="","",SUMIFS('Invoices'!$H$4:$H$203,'Invoices'!$A$4:$A$203,$A22,'Invoices'!$H$4:$H$203,"&gt;0"))</f>
        <v/>
      </c>
      <c r="D22" s="9" t="str">
        <f>IF($A22="","",SUMIFS('Invoices'!$H$4:$H$203,'Invoices'!$A$4:$A$203,$A22,'Invoices'!$I$4:$I$203,"&gt;0"))</f>
        <v/>
      </c>
      <c r="E22" s="7" t="str">
        <f>IF($A22="","",IF($C$24=0,0,C22/$C$24))</f>
        <v/>
      </c>
      <c r="F22" s="9" t="str">
        <f>IF($A22="","",IF(B22+0=0,0,MAX(0,C22-B22)))</f>
        <v/>
      </c>
      <c r="G22" s="8" t="str">
        <f>IF($A22="","",COUNTIFS('Invoices'!$A$4:$A$203,$A22,'Invoices'!$H$4:$H$203,"&gt;0"))</f>
        <v/>
      </c>
      <c r="H22" s="9" t="str">
        <f>IF($A22="","",SUMIFS('Invoices'!$K$4:$K$203,'Invoices'!$A$4:$A$203,$A22))</f>
        <v/>
      </c>
    </row>
    <row r="23" spans="1:8" x14ac:dyDescent="0.25">
      <c r="A23" s="14"/>
      <c r="B23" s="17"/>
      <c r="C23" s="9" t="str">
        <f>IF($A23="","",SUMIFS('Invoices'!$H$4:$H$203,'Invoices'!$A$4:$A$203,$A23,'Invoices'!$H$4:$H$203,"&gt;0"))</f>
        <v/>
      </c>
      <c r="D23" s="9" t="str">
        <f>IF($A23="","",SUMIFS('Invoices'!$H$4:$H$203,'Invoices'!$A$4:$A$203,$A23,'Invoices'!$I$4:$I$203,"&gt;0"))</f>
        <v/>
      </c>
      <c r="E23" s="7" t="str">
        <f>IF($A23="","",IF($C$24=0,0,C23/$C$24))</f>
        <v/>
      </c>
      <c r="F23" s="9" t="str">
        <f>IF($A23="","",IF(B23+0=0,0,MAX(0,C23-B23)))</f>
        <v/>
      </c>
      <c r="G23" s="8" t="str">
        <f>IF($A23="","",COUNTIFS('Invoices'!$A$4:$A$203,$A23,'Invoices'!$H$4:$H$203,"&gt;0"))</f>
        <v/>
      </c>
      <c r="H23" s="9" t="str">
        <f>IF($A23="","",SUMIFS('Invoices'!$K$4:$K$203,'Invoices'!$A$4:$A$203,$A23))</f>
        <v/>
      </c>
    </row>
    <row r="24" spans="1:8" x14ac:dyDescent="0.25">
      <c r="A24" s="12" t="s">
        <v>20</v>
      </c>
      <c r="B24" s="5">
        <f>SUM(B4:B23)</f>
        <v>2600000</v>
      </c>
      <c r="C24" s="5">
        <f>SUM(C4:C23)</f>
        <v>2339300</v>
      </c>
      <c r="D24" s="5">
        <f>SUM(D4:D23)</f>
        <v>1375600</v>
      </c>
      <c r="E24" s="12"/>
      <c r="F24" s="5">
        <f>SUM(F4:F23)</f>
        <v>30700</v>
      </c>
      <c r="G24" s="13">
        <f>SUM(G4:G23)</f>
        <v>13</v>
      </c>
      <c r="H24" s="5">
        <f>SUM(H4:H23)</f>
        <v>65406.6</v>
      </c>
    </row>
  </sheetData>
  <conditionalFormatting sqref="A4:H23">
    <cfRule type="expression" dxfId="4" priority="1">
      <formula>AND($F4&lt;&gt;"",$F4&gt;0)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Invoices</vt:lpstr>
      <vt:lpstr>Customers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Receivables control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